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AFE89325-D3FF-4555-9C3F-DBCAB764DC9D}" xr6:coauthVersionLast="47" xr6:coauthVersionMax="47" xr10:uidLastSave="{00000000-0000-0000-0000-000000000000}"/>
  <bookViews>
    <workbookView xWindow="-108" yWindow="-108" windowWidth="23256" windowHeight="12456" xr2:uid="{860F8BCC-D660-4A51-A9D5-A7C1CFCB54C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W37" i="1"/>
  <c r="V37" i="1"/>
  <c r="X37" i="1"/>
  <c r="Z36" i="1"/>
  <c r="Y36" i="1"/>
  <c r="X36" i="1"/>
  <c r="W36" i="1"/>
  <c r="V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P8" i="1"/>
  <c r="AT13" i="1" l="1"/>
  <c r="AS13" i="1" s="1"/>
  <c r="AQ13" i="1"/>
  <c r="AP13" i="1" s="1"/>
  <c r="AT15" i="1"/>
  <c r="AS15" i="1" s="1"/>
  <c r="AQ11" i="1"/>
  <c r="AP11" i="1" s="1"/>
  <c r="AT16" i="1"/>
  <c r="AS16" i="1" s="1"/>
  <c r="O21" i="1"/>
  <c r="P21" i="1"/>
  <c r="N21" i="1"/>
  <c r="W9" i="1"/>
  <c r="AN17" i="1"/>
  <c r="AM17" i="1" s="1"/>
  <c r="AK15" i="1"/>
  <c r="AJ15" i="1" s="1"/>
  <c r="AN9" i="1"/>
  <c r="AM9" i="1" s="1"/>
  <c r="AN14" i="1"/>
  <c r="AM14" i="1" s="1"/>
  <c r="AK12" i="1"/>
  <c r="AJ12" i="1" s="1"/>
  <c r="AK18" i="1"/>
  <c r="AJ18" i="1" s="1"/>
  <c r="AK17" i="1"/>
  <c r="AJ17" i="1" s="1"/>
  <c r="AN11" i="1"/>
  <c r="AM11" i="1" s="1"/>
  <c r="AK9" i="1"/>
  <c r="AJ9" i="1" s="1"/>
  <c r="AN16" i="1"/>
  <c r="AM16" i="1" s="1"/>
  <c r="AK14" i="1"/>
  <c r="AJ14" i="1" s="1"/>
  <c r="AK10" i="1"/>
  <c r="AJ10" i="1" s="1"/>
  <c r="AN13" i="1"/>
  <c r="AM13" i="1" s="1"/>
  <c r="AK11" i="1"/>
  <c r="AJ11" i="1" s="1"/>
  <c r="AK13" i="1"/>
  <c r="AJ13" i="1" s="1"/>
  <c r="AN18" i="1"/>
  <c r="AM18" i="1" s="1"/>
  <c r="AK16" i="1"/>
  <c r="AJ16" i="1" s="1"/>
  <c r="AN10" i="1"/>
  <c r="AM10" i="1" s="1"/>
  <c r="AN15" i="1"/>
  <c r="AM15" i="1" s="1"/>
  <c r="AN12" i="1"/>
  <c r="AM12" i="1" s="1"/>
  <c r="AQ12" i="1"/>
  <c r="AP12" i="1" s="1"/>
  <c r="AT14" i="1"/>
  <c r="AS14" i="1" s="1"/>
  <c r="AQ14" i="1"/>
  <c r="AP14" i="1" s="1"/>
  <c r="AT11" i="1"/>
  <c r="AS11" i="1" s="1"/>
  <c r="AQ17" i="1"/>
  <c r="AP17" i="1" s="1"/>
  <c r="AT9" i="1"/>
  <c r="AS9" i="1" s="1"/>
  <c r="AQ15" i="1"/>
  <c r="AP15" i="1" s="1"/>
  <c r="AT17" i="1"/>
  <c r="AS17" i="1" s="1"/>
  <c r="AQ10" i="1"/>
  <c r="AP10" i="1" s="1"/>
  <c r="AQ18" i="1"/>
  <c r="AP18" i="1" s="1"/>
  <c r="AQ9" i="1"/>
  <c r="AP9" i="1" s="1"/>
  <c r="AT12" i="1"/>
  <c r="AS12" i="1" s="1"/>
  <c r="AT10" i="1"/>
  <c r="AS10" i="1" s="1"/>
  <c r="AQ16" i="1"/>
  <c r="AP16" i="1" s="1"/>
  <c r="AT18" i="1"/>
  <c r="AS18" i="1" s="1"/>
  <c r="N9" i="1" l="1" a="1"/>
  <c r="N14" i="1" s="1"/>
  <c r="N13" i="1"/>
  <c r="N16" i="1"/>
  <c r="N15" i="1"/>
  <c r="N18" i="1"/>
  <c r="N10" i="1"/>
  <c r="N9" i="1"/>
  <c r="AE14" i="1"/>
  <c r="AD14" i="1" s="1"/>
  <c r="AC12" i="1"/>
  <c r="AE11" i="1"/>
  <c r="AD11" i="1" s="1"/>
  <c r="AC9" i="1"/>
  <c r="AB9" i="1" s="1" a="1"/>
  <c r="AB9" i="1" s="1"/>
  <c r="AC15" i="1"/>
  <c r="AB15" i="1" s="1" a="1"/>
  <c r="AB15" i="1" s="1"/>
  <c r="AC17" i="1"/>
  <c r="AE9" i="1"/>
  <c r="AD9" i="1" s="1"/>
  <c r="AE16" i="1"/>
  <c r="AD16" i="1" s="1"/>
  <c r="AC14" i="1"/>
  <c r="AE13" i="1"/>
  <c r="AD13" i="1" s="1"/>
  <c r="AE12" i="1"/>
  <c r="AD12" i="1" s="1"/>
  <c r="AE17" i="1"/>
  <c r="AD17" i="1" s="1"/>
  <c r="AC11" i="1"/>
  <c r="AB11" i="1" s="1" a="1"/>
  <c r="AB11" i="1" s="1"/>
  <c r="AC18" i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0" i="1"/>
  <c r="AB10" i="1" s="1" a="1"/>
  <c r="AB10" i="1" s="1"/>
  <c r="Q21" i="1"/>
  <c r="N11" i="1" l="1"/>
  <c r="AB14" i="1" a="1"/>
  <c r="AB14" i="1" s="1"/>
  <c r="N12" i="1"/>
  <c r="AB16" i="1" a="1"/>
  <c r="AB16" i="1" s="1"/>
  <c r="N17" i="1"/>
  <c r="AB18" i="1" a="1"/>
  <c r="AB18" i="1" s="1"/>
  <c r="AB17" i="1" a="1"/>
  <c r="AB17" i="1" s="1"/>
  <c r="O18" i="1"/>
  <c r="T18" i="1"/>
  <c r="P18" i="1" s="1"/>
  <c r="O15" i="1"/>
  <c r="T15" i="1"/>
  <c r="P15" i="1" s="1"/>
  <c r="O16" i="1"/>
  <c r="T16" i="1"/>
  <c r="P16" i="1" s="1"/>
  <c r="AB12" i="1" a="1"/>
  <c r="AB12" i="1" s="1"/>
  <c r="T11" i="1"/>
  <c r="P11" i="1" s="1"/>
  <c r="O11" i="1"/>
  <c r="O10" i="1"/>
  <c r="T10" i="1"/>
  <c r="P10" i="1" s="1"/>
  <c r="T12" i="1"/>
  <c r="P12" i="1" s="1"/>
  <c r="O12" i="1"/>
  <c r="T9" i="1"/>
  <c r="P9" i="1" s="1"/>
  <c r="O9" i="1"/>
  <c r="O13" i="1"/>
  <c r="T13" i="1"/>
  <c r="P13" i="1" s="1"/>
  <c r="AH13" i="1"/>
  <c r="AH18" i="1"/>
  <c r="AH10" i="1"/>
  <c r="AH16" i="1"/>
  <c r="AH15" i="1"/>
  <c r="AH12" i="1"/>
  <c r="AH17" i="1"/>
  <c r="AG17" i="1" s="1" a="1"/>
  <c r="AG17" i="1" s="1"/>
  <c r="AH9" i="1"/>
  <c r="AG9" i="1" s="1" a="1"/>
  <c r="AG9" i="1" s="1"/>
  <c r="AH14" i="1"/>
  <c r="AH11" i="1"/>
  <c r="T17" i="1"/>
  <c r="P17" i="1" s="1"/>
  <c r="O17" i="1"/>
  <c r="O14" i="1"/>
  <c r="T14" i="1"/>
  <c r="P14" i="1" s="1"/>
  <c r="AG12" i="1" l="1" a="1"/>
  <c r="AG12" i="1" s="1"/>
  <c r="AG11" i="1" a="1"/>
  <c r="AG11" i="1" s="1"/>
  <c r="AG14" i="1" a="1"/>
  <c r="AG14" i="1" s="1"/>
  <c r="AG15" i="1" a="1"/>
  <c r="AG15" i="1" s="1"/>
  <c r="AG16" i="1" a="1"/>
  <c r="AG16" i="1" s="1"/>
  <c r="AG10" i="1" a="1"/>
  <c r="AG10" i="1" s="1"/>
  <c r="AG18" i="1" a="1"/>
  <c r="AG18" i="1" s="1"/>
  <c r="AG13" i="1" a="1"/>
  <c r="AG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<sst xmlns="http://schemas.openxmlformats.org/spreadsheetml/2006/main" count="155" uniqueCount="154">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</sst>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2ACE310-C08D-411A-BA4C-D59D88E2D880}"/>
    <cellStyle name="Normal" xfId="0" builtinId="0"/>
    <cellStyle name="Percent 2" xfId="2" xr:uid="{5E3C135D-2EDF-4F4C-9A49-31870255F52C}"/>
    <cellStyle name="Percent 4" xfId="3" xr:uid="{35D70427-C202-48FE-AA98-2147B19144D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6491A5E-D4CE-41C5-97E0-CA6941DB0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9ADCE54-9816-476D-8F0B-BBD924CB3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E86876-CEBB-457F-AAE9-28D79279F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4D3ED76-8373-4726-A7C3-87FA61F0C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AF90565-D9CB-4E32-BDFF-C6E5ACEFC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8D37FC7-3AB6-4071-A9B6-DA4FB63D3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D559EE5-87D9-46A7-99EA-B476A8E3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eseoghene_toweh_scmcapitalng_com/Documents/Documents/SCM%20DAILY%20MARKET%20REPORT/Current%20Pricelist%20Template%202.xlsx" TargetMode="External"/><Relationship Id="rId1" Type="http://schemas.openxmlformats.org/officeDocument/2006/relationships/externalLinkPath" Target="/personal/eseoghene_toweh_scmcapitalng_com/Documents/Document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35667</v>
          </cell>
          <cell r="J44">
            <v>94160.46</v>
          </cell>
        </row>
        <row r="45">
          <cell r="B45" t="str">
            <v>ABCTRANS</v>
          </cell>
          <cell r="C45">
            <v>1.1499999999999999</v>
          </cell>
          <cell r="F45">
            <v>1.21</v>
          </cell>
          <cell r="I45">
            <v>534552</v>
          </cell>
          <cell r="J45">
            <v>646951.80000000005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46826</v>
          </cell>
          <cell r="J46">
            <v>134620.1</v>
          </cell>
        </row>
        <row r="47">
          <cell r="B47" t="str">
            <v>ACCESSCORP</v>
          </cell>
          <cell r="C47">
            <v>24.7</v>
          </cell>
          <cell r="F47">
            <v>24.75</v>
          </cell>
          <cell r="I47">
            <v>33340839</v>
          </cell>
          <cell r="J47">
            <v>826519385.54999995</v>
          </cell>
        </row>
        <row r="48">
          <cell r="B48" t="str">
            <v>AFRIPRUD</v>
          </cell>
          <cell r="C48">
            <v>9.5</v>
          </cell>
          <cell r="F48">
            <v>9</v>
          </cell>
          <cell r="I48">
            <v>2455877</v>
          </cell>
          <cell r="J48">
            <v>22787599.199999999</v>
          </cell>
        </row>
        <row r="49">
          <cell r="B49" t="str">
            <v>AIICO</v>
          </cell>
          <cell r="C49">
            <v>1.1599999999999999</v>
          </cell>
          <cell r="F49">
            <v>1.2</v>
          </cell>
          <cell r="I49">
            <v>4113437</v>
          </cell>
          <cell r="J49">
            <v>4863602.96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1059</v>
          </cell>
          <cell r="J50">
            <v>2262583.1</v>
          </cell>
        </row>
        <row r="51">
          <cell r="B51" t="str">
            <v>ARADEL</v>
          </cell>
          <cell r="C51">
            <v>533.79999999999995</v>
          </cell>
          <cell r="F51">
            <v>533.79999999999995</v>
          </cell>
          <cell r="I51">
            <v>1260269</v>
          </cell>
          <cell r="J51">
            <v>621007332.29999995</v>
          </cell>
        </row>
        <row r="52">
          <cell r="B52" t="str">
            <v>AUSTINLAZ</v>
          </cell>
          <cell r="C52">
            <v>1.98</v>
          </cell>
          <cell r="F52">
            <v>1.98</v>
          </cell>
          <cell r="I52">
            <v>80000</v>
          </cell>
          <cell r="J52">
            <v>160000</v>
          </cell>
        </row>
        <row r="53">
          <cell r="B53" t="str">
            <v>BERGER</v>
          </cell>
          <cell r="C53">
            <v>18.8</v>
          </cell>
          <cell r="F53">
            <v>18.8</v>
          </cell>
          <cell r="I53">
            <v>119374</v>
          </cell>
          <cell r="J53">
            <v>2355913.7000000002</v>
          </cell>
        </row>
        <row r="54">
          <cell r="B54" t="str">
            <v>BETAGLAS</v>
          </cell>
          <cell r="C54">
            <v>45.35</v>
          </cell>
          <cell r="F54">
            <v>45.35</v>
          </cell>
          <cell r="I54">
            <v>24594</v>
          </cell>
          <cell r="J54">
            <v>1223153.3999999999</v>
          </cell>
        </row>
        <row r="55">
          <cell r="B55" t="str">
            <v>BUACEMENT</v>
          </cell>
          <cell r="C55">
            <v>92</v>
          </cell>
          <cell r="F55">
            <v>95.5</v>
          </cell>
          <cell r="I55">
            <v>336154</v>
          </cell>
          <cell r="J55">
            <v>31009754.899999999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5907</v>
          </cell>
          <cell r="J56">
            <v>2099938.5</v>
          </cell>
        </row>
        <row r="57">
          <cell r="B57" t="str">
            <v>CADBURY</v>
          </cell>
          <cell r="C57">
            <v>17.399999999999999</v>
          </cell>
          <cell r="F57">
            <v>17.399999999999999</v>
          </cell>
          <cell r="I57">
            <v>167379</v>
          </cell>
          <cell r="J57">
            <v>2997290.85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26573</v>
          </cell>
          <cell r="J58">
            <v>955621.8</v>
          </cell>
        </row>
        <row r="59">
          <cell r="B59" t="str">
            <v>CAVERTON</v>
          </cell>
          <cell r="C59">
            <v>1.85</v>
          </cell>
          <cell r="F59">
            <v>1.85</v>
          </cell>
          <cell r="I59">
            <v>1016716</v>
          </cell>
          <cell r="J59">
            <v>1892710.45</v>
          </cell>
        </row>
        <row r="60">
          <cell r="B60" t="str">
            <v>CHAMPION</v>
          </cell>
          <cell r="C60">
            <v>3.76</v>
          </cell>
          <cell r="F60">
            <v>3.78</v>
          </cell>
          <cell r="I60">
            <v>2995647</v>
          </cell>
          <cell r="J60">
            <v>11286548.869999999</v>
          </cell>
        </row>
        <row r="61">
          <cell r="B61" t="str">
            <v>CHAMS</v>
          </cell>
          <cell r="C61">
            <v>2</v>
          </cell>
          <cell r="F61">
            <v>2</v>
          </cell>
          <cell r="I61">
            <v>1363774</v>
          </cell>
          <cell r="J61">
            <v>2759413.49</v>
          </cell>
        </row>
        <row r="62">
          <cell r="B62" t="str">
            <v>CILEASING</v>
          </cell>
          <cell r="C62">
            <v>3.88</v>
          </cell>
          <cell r="F62">
            <v>3.71</v>
          </cell>
          <cell r="I62">
            <v>1906266</v>
          </cell>
          <cell r="J62">
            <v>7118081.5999999996</v>
          </cell>
        </row>
        <row r="63">
          <cell r="B63" t="str">
            <v>CONHALLPLC</v>
          </cell>
          <cell r="C63">
            <v>1.71</v>
          </cell>
          <cell r="F63">
            <v>1.88</v>
          </cell>
          <cell r="I63">
            <v>20101537</v>
          </cell>
          <cell r="J63">
            <v>36753352.640000001</v>
          </cell>
        </row>
        <row r="64">
          <cell r="B64" t="str">
            <v>CONOIL</v>
          </cell>
          <cell r="C64">
            <v>244</v>
          </cell>
          <cell r="F64">
            <v>259.89999999999998</v>
          </cell>
          <cell r="I64">
            <v>242300</v>
          </cell>
          <cell r="J64">
            <v>61312908.5</v>
          </cell>
        </row>
        <row r="65">
          <cell r="B65" t="str">
            <v>CORNERST</v>
          </cell>
          <cell r="C65">
            <v>2.5499999999999998</v>
          </cell>
          <cell r="F65">
            <v>2.6</v>
          </cell>
          <cell r="I65">
            <v>3186972</v>
          </cell>
          <cell r="J65">
            <v>8251407.8300000001</v>
          </cell>
        </row>
        <row r="66">
          <cell r="B66" t="str">
            <v>CUSTODIAN</v>
          </cell>
          <cell r="C66">
            <v>12</v>
          </cell>
          <cell r="F66">
            <v>12</v>
          </cell>
          <cell r="I66">
            <v>2339580</v>
          </cell>
          <cell r="J66">
            <v>28063238.75</v>
          </cell>
        </row>
        <row r="67">
          <cell r="B67" t="str">
            <v>CUTIX</v>
          </cell>
          <cell r="C67">
            <v>2.5</v>
          </cell>
          <cell r="F67">
            <v>2.44</v>
          </cell>
          <cell r="I67">
            <v>2211309</v>
          </cell>
          <cell r="J67">
            <v>5432494.0599999996</v>
          </cell>
        </row>
        <row r="68">
          <cell r="B68" t="str">
            <v>CWG</v>
          </cell>
          <cell r="C68">
            <v>5.9</v>
          </cell>
          <cell r="F68">
            <v>5.9</v>
          </cell>
          <cell r="I68">
            <v>1107697</v>
          </cell>
          <cell r="J68">
            <v>6310620.7999999998</v>
          </cell>
        </row>
        <row r="69">
          <cell r="B69" t="str">
            <v>DAARCOMM</v>
          </cell>
          <cell r="C69">
            <v>0.62</v>
          </cell>
          <cell r="F69">
            <v>0.57999999999999996</v>
          </cell>
          <cell r="I69">
            <v>473106</v>
          </cell>
          <cell r="J69">
            <v>275500.56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98370</v>
          </cell>
          <cell r="J70">
            <v>42397470</v>
          </cell>
        </row>
        <row r="71">
          <cell r="B71" t="str">
            <v>DANGSUGAR</v>
          </cell>
          <cell r="C71">
            <v>30</v>
          </cell>
          <cell r="F71">
            <v>30</v>
          </cell>
          <cell r="I71">
            <v>786102</v>
          </cell>
          <cell r="J71">
            <v>25242023.399999999</v>
          </cell>
        </row>
        <row r="72">
          <cell r="B72" t="str">
            <v>DEAPCAP</v>
          </cell>
          <cell r="C72">
            <v>1.2</v>
          </cell>
          <cell r="F72">
            <v>1.0900000000000001</v>
          </cell>
          <cell r="I72">
            <v>219280</v>
          </cell>
          <cell r="J72">
            <v>245036.2</v>
          </cell>
        </row>
        <row r="73">
          <cell r="B73" t="str">
            <v>ELLAHLAKES</v>
          </cell>
          <cell r="C73">
            <v>3.5</v>
          </cell>
          <cell r="F73">
            <v>3.4</v>
          </cell>
          <cell r="I73">
            <v>3396056</v>
          </cell>
          <cell r="J73">
            <v>11442212.15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3</v>
          </cell>
          <cell r="J74">
            <v>57.9</v>
          </cell>
        </row>
        <row r="75">
          <cell r="B75" t="str">
            <v>ETERNA</v>
          </cell>
          <cell r="C75">
            <v>24.8</v>
          </cell>
          <cell r="F75">
            <v>24.8</v>
          </cell>
          <cell r="I75">
            <v>931199</v>
          </cell>
          <cell r="J75">
            <v>22135614.649999999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419058</v>
          </cell>
          <cell r="J76">
            <v>10868933.949999999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6910</v>
          </cell>
          <cell r="J77">
            <v>46642.5</v>
          </cell>
        </row>
        <row r="78">
          <cell r="B78" t="str">
            <v>EUNISELL</v>
          </cell>
          <cell r="C78">
            <v>10.9</v>
          </cell>
          <cell r="F78">
            <v>11.99</v>
          </cell>
          <cell r="I78">
            <v>273614</v>
          </cell>
          <cell r="J78">
            <v>3280631.86</v>
          </cell>
        </row>
        <row r="79">
          <cell r="B79" t="str">
            <v>FBNH</v>
          </cell>
          <cell r="C79">
            <v>27.75</v>
          </cell>
          <cell r="F79">
            <v>27.6</v>
          </cell>
          <cell r="I79">
            <v>1332573</v>
          </cell>
          <cell r="J79">
            <v>36846393.100000001</v>
          </cell>
        </row>
        <row r="80">
          <cell r="B80" t="str">
            <v>FCMB</v>
          </cell>
          <cell r="C80">
            <v>9.4</v>
          </cell>
          <cell r="F80">
            <v>9.5</v>
          </cell>
          <cell r="I80">
            <v>1859933</v>
          </cell>
          <cell r="J80">
            <v>17464486.949999999</v>
          </cell>
        </row>
        <row r="81">
          <cell r="B81" t="str">
            <v>FIDELITYBK</v>
          </cell>
          <cell r="C81">
            <v>15</v>
          </cell>
          <cell r="F81">
            <v>14.95</v>
          </cell>
          <cell r="I81">
            <v>7689997</v>
          </cell>
          <cell r="J81">
            <v>113890616.7</v>
          </cell>
        </row>
        <row r="82">
          <cell r="B82" t="str">
            <v>FIDSON</v>
          </cell>
          <cell r="C82">
            <v>14.95</v>
          </cell>
          <cell r="F82">
            <v>14.1</v>
          </cell>
          <cell r="I82">
            <v>307273</v>
          </cell>
          <cell r="J82">
            <v>4336410.4000000004</v>
          </cell>
        </row>
        <row r="83">
          <cell r="B83" t="str">
            <v>FLOURMILL</v>
          </cell>
          <cell r="C83">
            <v>71.5</v>
          </cell>
          <cell r="F83">
            <v>78.650000000000006</v>
          </cell>
          <cell r="I83">
            <v>1000868</v>
          </cell>
          <cell r="J83">
            <v>78718268.200000003</v>
          </cell>
        </row>
        <row r="84">
          <cell r="B84" t="str">
            <v>FTNCOCOA</v>
          </cell>
          <cell r="C84">
            <v>1.9</v>
          </cell>
          <cell r="F84">
            <v>1.85</v>
          </cell>
          <cell r="I84">
            <v>314981</v>
          </cell>
          <cell r="J84">
            <v>579020.6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877</v>
          </cell>
          <cell r="J85">
            <v>907695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31699</v>
          </cell>
          <cell r="J86">
            <v>105964.67</v>
          </cell>
        </row>
        <row r="87">
          <cell r="B87" t="str">
            <v>GTCO</v>
          </cell>
          <cell r="C87">
            <v>54.5</v>
          </cell>
          <cell r="F87">
            <v>56</v>
          </cell>
          <cell r="I87">
            <v>12170568</v>
          </cell>
          <cell r="J87">
            <v>667237749.39999998</v>
          </cell>
        </row>
        <row r="88">
          <cell r="B88" t="str">
            <v>GUINEAINS</v>
          </cell>
          <cell r="C88">
            <v>0.45</v>
          </cell>
          <cell r="F88">
            <v>0.45</v>
          </cell>
          <cell r="I88">
            <v>4009234</v>
          </cell>
          <cell r="J88">
            <v>1899270.3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185433</v>
          </cell>
          <cell r="J89">
            <v>11413103.4</v>
          </cell>
        </row>
        <row r="90">
          <cell r="B90" t="str">
            <v>HONYFLOUR</v>
          </cell>
          <cell r="C90">
            <v>4.25</v>
          </cell>
          <cell r="F90">
            <v>4.4400000000000004</v>
          </cell>
          <cell r="I90">
            <v>7615905</v>
          </cell>
          <cell r="J90">
            <v>33851448.890000001</v>
          </cell>
        </row>
        <row r="91">
          <cell r="B91" t="str">
            <v>IKEJAHOTEL</v>
          </cell>
          <cell r="C91">
            <v>8.1999999999999993</v>
          </cell>
          <cell r="F91">
            <v>7.5</v>
          </cell>
          <cell r="I91">
            <v>1654467</v>
          </cell>
          <cell r="J91">
            <v>12798960.800000001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7462</v>
          </cell>
          <cell r="J92">
            <v>255200.4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602</v>
          </cell>
          <cell r="J93">
            <v>3852.8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961492</v>
          </cell>
          <cell r="J94">
            <v>3860994.28</v>
          </cell>
        </row>
        <row r="95">
          <cell r="B95" t="str">
            <v>INTENEGINS</v>
          </cell>
          <cell r="C95">
            <v>1.45</v>
          </cell>
          <cell r="F95">
            <v>1.45</v>
          </cell>
          <cell r="I95">
            <v>90206</v>
          </cell>
          <cell r="J95">
            <v>135053.66</v>
          </cell>
        </row>
        <row r="96">
          <cell r="B96" t="str">
            <v>JAIZBANK</v>
          </cell>
          <cell r="C96">
            <v>2.2999999999999998</v>
          </cell>
          <cell r="F96">
            <v>2.3199999999999998</v>
          </cell>
          <cell r="I96">
            <v>11662534</v>
          </cell>
          <cell r="J96">
            <v>25988312.969999999</v>
          </cell>
        </row>
        <row r="97">
          <cell r="B97" t="str">
            <v>JAPAULGOLD</v>
          </cell>
          <cell r="C97">
            <v>2.17</v>
          </cell>
          <cell r="F97">
            <v>2.15</v>
          </cell>
          <cell r="I97">
            <v>4244792</v>
          </cell>
          <cell r="J97">
            <v>9119193.3100000005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168566</v>
          </cell>
          <cell r="J98">
            <v>27091232.75</v>
          </cell>
        </row>
        <row r="99">
          <cell r="B99" t="str">
            <v>JOHNHOLT</v>
          </cell>
          <cell r="C99">
            <v>7.02</v>
          </cell>
          <cell r="F99">
            <v>7.72</v>
          </cell>
          <cell r="I99">
            <v>115042</v>
          </cell>
          <cell r="J99">
            <v>888124.24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5470</v>
          </cell>
          <cell r="J100">
            <v>50706.9</v>
          </cell>
        </row>
        <row r="101">
          <cell r="B101" t="str">
            <v>LASACO</v>
          </cell>
          <cell r="C101">
            <v>2.38</v>
          </cell>
          <cell r="F101">
            <v>2.38</v>
          </cell>
          <cell r="I101">
            <v>1075714</v>
          </cell>
          <cell r="J101">
            <v>2581390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18571</v>
          </cell>
          <cell r="J102">
            <v>55899.519999999997</v>
          </cell>
        </row>
        <row r="103">
          <cell r="B103" t="str">
            <v>LINKASSURE</v>
          </cell>
          <cell r="C103">
            <v>0.9</v>
          </cell>
          <cell r="F103">
            <v>0.88</v>
          </cell>
          <cell r="I103">
            <v>2613243</v>
          </cell>
          <cell r="J103">
            <v>2347382.2999999998</v>
          </cell>
        </row>
        <row r="104">
          <cell r="B104" t="str">
            <v>LIVESTOCK</v>
          </cell>
          <cell r="C104">
            <v>3.7</v>
          </cell>
          <cell r="F104">
            <v>3.7</v>
          </cell>
          <cell r="I104">
            <v>510588</v>
          </cell>
          <cell r="J104">
            <v>1886611.24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95</v>
          </cell>
          <cell r="J105">
            <v>285</v>
          </cell>
        </row>
        <row r="106">
          <cell r="B106" t="str">
            <v>MANSARD</v>
          </cell>
          <cell r="C106">
            <v>6.35</v>
          </cell>
          <cell r="F106">
            <v>6.35</v>
          </cell>
          <cell r="I106">
            <v>236532</v>
          </cell>
          <cell r="J106">
            <v>1469287.11</v>
          </cell>
        </row>
        <row r="107">
          <cell r="B107" t="str">
            <v>MAYBAKER</v>
          </cell>
          <cell r="C107">
            <v>7.8</v>
          </cell>
          <cell r="F107">
            <v>8</v>
          </cell>
          <cell r="I107">
            <v>932979</v>
          </cell>
          <cell r="J107">
            <v>7214828.7000000002</v>
          </cell>
        </row>
        <row r="108">
          <cell r="B108" t="str">
            <v>MCNICHOLS</v>
          </cell>
          <cell r="C108">
            <v>1.5</v>
          </cell>
          <cell r="F108">
            <v>1.48</v>
          </cell>
          <cell r="I108">
            <v>1371687</v>
          </cell>
          <cell r="J108">
            <v>2038331.43</v>
          </cell>
        </row>
        <row r="109">
          <cell r="B109" t="str">
            <v>MECURE</v>
          </cell>
          <cell r="C109">
            <v>12.95</v>
          </cell>
          <cell r="F109">
            <v>12.95</v>
          </cell>
          <cell r="I109">
            <v>47220</v>
          </cell>
          <cell r="J109">
            <v>552474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702</v>
          </cell>
          <cell r="J110">
            <v>2815.02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4224</v>
          </cell>
          <cell r="J111">
            <v>518011</v>
          </cell>
        </row>
        <row r="112">
          <cell r="B112" t="str">
            <v>MTNN</v>
          </cell>
          <cell r="C112">
            <v>170</v>
          </cell>
          <cell r="F112">
            <v>170</v>
          </cell>
          <cell r="I112">
            <v>396878</v>
          </cell>
          <cell r="J112">
            <v>67900735.200000003</v>
          </cell>
        </row>
        <row r="113">
          <cell r="B113" t="str">
            <v>MULTIVERSE</v>
          </cell>
          <cell r="C113">
            <v>7.95</v>
          </cell>
          <cell r="F113">
            <v>7.95</v>
          </cell>
          <cell r="I113">
            <v>43250</v>
          </cell>
          <cell r="J113">
            <v>311400</v>
          </cell>
        </row>
        <row r="114">
          <cell r="B114" t="str">
            <v>NAHCO</v>
          </cell>
          <cell r="C114">
            <v>38</v>
          </cell>
          <cell r="F114">
            <v>38</v>
          </cell>
          <cell r="I114">
            <v>826478</v>
          </cell>
          <cell r="J114">
            <v>30946928.699999999</v>
          </cell>
        </row>
        <row r="115">
          <cell r="B115" t="str">
            <v>NASCON</v>
          </cell>
          <cell r="C115">
            <v>30</v>
          </cell>
          <cell r="F115">
            <v>30</v>
          </cell>
          <cell r="I115">
            <v>103199</v>
          </cell>
          <cell r="J115">
            <v>3013662.95</v>
          </cell>
        </row>
        <row r="116">
          <cell r="B116" t="str">
            <v>NB</v>
          </cell>
          <cell r="C116">
            <v>27</v>
          </cell>
          <cell r="F116">
            <v>27</v>
          </cell>
          <cell r="I116">
            <v>1170462</v>
          </cell>
          <cell r="J116">
            <v>31680332.050000001</v>
          </cell>
        </row>
        <row r="117">
          <cell r="B117" t="str">
            <v>NEIMETH</v>
          </cell>
          <cell r="C117">
            <v>1.9</v>
          </cell>
          <cell r="F117">
            <v>1.9</v>
          </cell>
          <cell r="I117">
            <v>163081</v>
          </cell>
          <cell r="J117">
            <v>308596.02</v>
          </cell>
        </row>
        <row r="118">
          <cell r="B118" t="str">
            <v>NEM</v>
          </cell>
          <cell r="C118">
            <v>8</v>
          </cell>
          <cell r="F118">
            <v>8</v>
          </cell>
          <cell r="I118">
            <v>466383</v>
          </cell>
          <cell r="J118">
            <v>3770009.45</v>
          </cell>
        </row>
        <row r="119">
          <cell r="B119" t="str">
            <v>NESTLE</v>
          </cell>
          <cell r="C119">
            <v>850</v>
          </cell>
          <cell r="F119">
            <v>850</v>
          </cell>
          <cell r="I119">
            <v>91044</v>
          </cell>
          <cell r="J119">
            <v>74554501.700000003</v>
          </cell>
        </row>
        <row r="120">
          <cell r="B120" t="str">
            <v>NGXGROUP</v>
          </cell>
          <cell r="C120">
            <v>23</v>
          </cell>
          <cell r="F120">
            <v>24.95</v>
          </cell>
          <cell r="I120">
            <v>2466573</v>
          </cell>
          <cell r="J120">
            <v>60669896.5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22435</v>
          </cell>
          <cell r="J121">
            <v>2503646</v>
          </cell>
        </row>
        <row r="122">
          <cell r="B122" t="str">
            <v>NNFM</v>
          </cell>
          <cell r="C122">
            <v>37.5</v>
          </cell>
          <cell r="F122">
            <v>37.5</v>
          </cell>
          <cell r="I122">
            <v>34855</v>
          </cell>
          <cell r="J122">
            <v>1221566.1499999999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10</v>
          </cell>
          <cell r="J123">
            <v>570</v>
          </cell>
        </row>
        <row r="124">
          <cell r="B124" t="str">
            <v>NPFMCRFBK</v>
          </cell>
          <cell r="C124">
            <v>1.59</v>
          </cell>
          <cell r="F124">
            <v>1.5</v>
          </cell>
          <cell r="I124">
            <v>769600</v>
          </cell>
          <cell r="J124">
            <v>1182437.2</v>
          </cell>
        </row>
        <row r="125">
          <cell r="B125" t="str">
            <v>NSLTECH</v>
          </cell>
          <cell r="C125">
            <v>0.61</v>
          </cell>
          <cell r="F125">
            <v>0.61</v>
          </cell>
          <cell r="I125">
            <v>632276</v>
          </cell>
          <cell r="J125">
            <v>385811.36</v>
          </cell>
        </row>
        <row r="126">
          <cell r="B126" t="str">
            <v>OANDO</v>
          </cell>
          <cell r="C126">
            <v>60</v>
          </cell>
          <cell r="F126">
            <v>62.65</v>
          </cell>
          <cell r="I126">
            <v>12531564</v>
          </cell>
          <cell r="J126">
            <v>785936296.45000005</v>
          </cell>
        </row>
        <row r="127">
          <cell r="B127" t="str">
            <v>OKOMUOIL</v>
          </cell>
          <cell r="C127">
            <v>336.1</v>
          </cell>
          <cell r="F127">
            <v>336.1</v>
          </cell>
          <cell r="I127">
            <v>51731</v>
          </cell>
          <cell r="J127">
            <v>17296810.600000001</v>
          </cell>
        </row>
        <row r="128">
          <cell r="B128" t="str">
            <v>OMATEK</v>
          </cell>
          <cell r="C128">
            <v>0.65</v>
          </cell>
          <cell r="F128">
            <v>0.65</v>
          </cell>
          <cell r="I128">
            <v>781920</v>
          </cell>
          <cell r="J128">
            <v>509053.7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75926</v>
          </cell>
          <cell r="J129">
            <v>33749578.799999997</v>
          </cell>
        </row>
        <row r="130">
          <cell r="B130" t="str">
            <v>PRESTIGE</v>
          </cell>
          <cell r="C130">
            <v>0.59</v>
          </cell>
          <cell r="F130">
            <v>0.64</v>
          </cell>
          <cell r="I130">
            <v>8697996</v>
          </cell>
          <cell r="J130">
            <v>5547267.9400000004</v>
          </cell>
        </row>
        <row r="131">
          <cell r="B131" t="str">
            <v>PZ</v>
          </cell>
          <cell r="C131">
            <v>24.95</v>
          </cell>
          <cell r="F131">
            <v>24.95</v>
          </cell>
          <cell r="I131">
            <v>18214</v>
          </cell>
          <cell r="J131">
            <v>409815</v>
          </cell>
        </row>
        <row r="132">
          <cell r="B132" t="str">
            <v>REDSTAREX</v>
          </cell>
          <cell r="C132">
            <v>4.49</v>
          </cell>
          <cell r="F132">
            <v>4.49</v>
          </cell>
          <cell r="I132">
            <v>184693</v>
          </cell>
          <cell r="J132">
            <v>862936.15</v>
          </cell>
        </row>
        <row r="133">
          <cell r="B133" t="str">
            <v>REGALINS</v>
          </cell>
          <cell r="C133">
            <v>0.45</v>
          </cell>
          <cell r="F133">
            <v>0.47</v>
          </cell>
          <cell r="I133">
            <v>599119</v>
          </cell>
          <cell r="J133">
            <v>273033.28999999998</v>
          </cell>
        </row>
        <row r="134">
          <cell r="B134" t="str">
            <v>ROYALEX</v>
          </cell>
          <cell r="C134">
            <v>0.59</v>
          </cell>
          <cell r="F134">
            <v>0.59</v>
          </cell>
          <cell r="I134">
            <v>3479278</v>
          </cell>
          <cell r="J134">
            <v>2123859.4500000002</v>
          </cell>
        </row>
        <row r="135">
          <cell r="B135" t="str">
            <v>RTBRISCOE</v>
          </cell>
          <cell r="C135">
            <v>2.98</v>
          </cell>
          <cell r="F135">
            <v>2.98</v>
          </cell>
          <cell r="I135">
            <v>444120</v>
          </cell>
          <cell r="J135">
            <v>1302554.3899999999</v>
          </cell>
        </row>
        <row r="136">
          <cell r="B136" t="str">
            <v>SCOA</v>
          </cell>
          <cell r="C136">
            <v>1.71</v>
          </cell>
          <cell r="F136">
            <v>1.71</v>
          </cell>
          <cell r="I136">
            <v>8200</v>
          </cell>
          <cell r="J136">
            <v>14197.5</v>
          </cell>
        </row>
        <row r="137">
          <cell r="B137" t="str">
            <v>SEPLAT</v>
          </cell>
          <cell r="C137">
            <v>5639.5</v>
          </cell>
          <cell r="F137">
            <v>5639.5</v>
          </cell>
          <cell r="I137">
            <v>16901</v>
          </cell>
          <cell r="J137">
            <v>86563905.200000003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320</v>
          </cell>
          <cell r="J138">
            <v>57426.75</v>
          </cell>
        </row>
        <row r="139">
          <cell r="B139" t="str">
            <v>SKYAVN</v>
          </cell>
          <cell r="C139">
            <v>26</v>
          </cell>
          <cell r="F139">
            <v>26</v>
          </cell>
          <cell r="I139">
            <v>73947</v>
          </cell>
          <cell r="J139">
            <v>1841134.5</v>
          </cell>
        </row>
        <row r="140">
          <cell r="B140" t="str">
            <v>SOVRENINS</v>
          </cell>
          <cell r="C140">
            <v>0.61</v>
          </cell>
          <cell r="F140">
            <v>0.66</v>
          </cell>
          <cell r="I140">
            <v>889497</v>
          </cell>
          <cell r="J140">
            <v>570970.03</v>
          </cell>
        </row>
        <row r="141">
          <cell r="B141" t="str">
            <v>STANBIC</v>
          </cell>
          <cell r="C141">
            <v>58.85</v>
          </cell>
          <cell r="F141">
            <v>57.95</v>
          </cell>
          <cell r="I141">
            <v>708210</v>
          </cell>
          <cell r="J141">
            <v>40332062.649999999</v>
          </cell>
        </row>
        <row r="142">
          <cell r="B142" t="str">
            <v>STERLINGNG</v>
          </cell>
          <cell r="C142">
            <v>4.87</v>
          </cell>
          <cell r="F142">
            <v>4.99</v>
          </cell>
          <cell r="I142">
            <v>3182295</v>
          </cell>
          <cell r="J142">
            <v>15803509.18</v>
          </cell>
        </row>
        <row r="143">
          <cell r="B143" t="str">
            <v>SUNUASSUR</v>
          </cell>
          <cell r="C143">
            <v>2.48</v>
          </cell>
          <cell r="F143">
            <v>2.72</v>
          </cell>
          <cell r="I143">
            <v>13399947</v>
          </cell>
          <cell r="J143">
            <v>35187970.960000001</v>
          </cell>
        </row>
        <row r="144">
          <cell r="B144" t="str">
            <v>TANTALIZER</v>
          </cell>
          <cell r="C144">
            <v>0.69</v>
          </cell>
          <cell r="F144">
            <v>0.75</v>
          </cell>
          <cell r="I144">
            <v>1083511</v>
          </cell>
          <cell r="J144">
            <v>812633.25</v>
          </cell>
        </row>
        <row r="145">
          <cell r="B145" t="str">
            <v>THOMASWY</v>
          </cell>
          <cell r="C145">
            <v>1.92</v>
          </cell>
          <cell r="F145">
            <v>1.92</v>
          </cell>
          <cell r="I145">
            <v>14001</v>
          </cell>
          <cell r="J145">
            <v>25601.9</v>
          </cell>
        </row>
        <row r="146">
          <cell r="B146" t="str">
            <v>TIP</v>
          </cell>
          <cell r="C146">
            <v>2.5299999999999998</v>
          </cell>
          <cell r="F146">
            <v>2.5299999999999998</v>
          </cell>
          <cell r="I146">
            <v>152544</v>
          </cell>
          <cell r="J146">
            <v>361154.74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26314</v>
          </cell>
          <cell r="J147">
            <v>16806786.600000001</v>
          </cell>
        </row>
        <row r="148">
          <cell r="B148" t="str">
            <v>TRANSCOHOT</v>
          </cell>
          <cell r="C148">
            <v>106</v>
          </cell>
          <cell r="F148">
            <v>106</v>
          </cell>
          <cell r="I148">
            <v>1289</v>
          </cell>
          <cell r="J148">
            <v>128026.95</v>
          </cell>
        </row>
        <row r="149">
          <cell r="B149" t="str">
            <v>TRANSCORP</v>
          </cell>
          <cell r="C149">
            <v>44.5</v>
          </cell>
          <cell r="F149">
            <v>44.5</v>
          </cell>
          <cell r="I149">
            <v>4846092</v>
          </cell>
          <cell r="J149">
            <v>213854643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67626</v>
          </cell>
          <cell r="J150">
            <v>21910824</v>
          </cell>
        </row>
        <row r="151">
          <cell r="B151" t="str">
            <v>TRIPPLEG</v>
          </cell>
          <cell r="C151">
            <v>1.72</v>
          </cell>
          <cell r="F151">
            <v>1.72</v>
          </cell>
          <cell r="I151">
            <v>32000</v>
          </cell>
          <cell r="J151">
            <v>55200</v>
          </cell>
        </row>
        <row r="152">
          <cell r="B152" t="str">
            <v>UACN</v>
          </cell>
          <cell r="C152">
            <v>20.149999999999999</v>
          </cell>
          <cell r="F152">
            <v>21.65</v>
          </cell>
          <cell r="I152">
            <v>1288464</v>
          </cell>
          <cell r="J152">
            <v>26844245.149999999</v>
          </cell>
        </row>
        <row r="153">
          <cell r="B153" t="str">
            <v>UBA</v>
          </cell>
          <cell r="C153">
            <v>33</v>
          </cell>
          <cell r="F153">
            <v>33.450000000000003</v>
          </cell>
          <cell r="I153">
            <v>12286410</v>
          </cell>
          <cell r="J153">
            <v>409879478.35000002</v>
          </cell>
        </row>
        <row r="154">
          <cell r="B154" t="str">
            <v>UCAP</v>
          </cell>
          <cell r="C154">
            <v>17.7</v>
          </cell>
          <cell r="F154">
            <v>16.8</v>
          </cell>
          <cell r="I154">
            <v>19125419</v>
          </cell>
          <cell r="J154">
            <v>327796163.05000001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1000000</v>
          </cell>
          <cell r="J155">
            <v>36600000</v>
          </cell>
        </row>
        <row r="156">
          <cell r="B156" t="str">
            <v>UNILEVER</v>
          </cell>
          <cell r="C156">
            <v>24</v>
          </cell>
          <cell r="F156">
            <v>24.5</v>
          </cell>
          <cell r="I156">
            <v>585424</v>
          </cell>
          <cell r="J156">
            <v>14496192.6</v>
          </cell>
        </row>
        <row r="157">
          <cell r="B157" t="str">
            <v>UNIVINSURE</v>
          </cell>
          <cell r="C157">
            <v>0.34</v>
          </cell>
          <cell r="F157">
            <v>0.32</v>
          </cell>
          <cell r="I157">
            <v>8036674</v>
          </cell>
          <cell r="J157">
            <v>2675408.1800000002</v>
          </cell>
        </row>
        <row r="158">
          <cell r="B158" t="str">
            <v>UPDC</v>
          </cell>
          <cell r="C158">
            <v>1.5</v>
          </cell>
          <cell r="F158">
            <v>1.48</v>
          </cell>
          <cell r="I158">
            <v>1238199</v>
          </cell>
          <cell r="J158">
            <v>1839440.98</v>
          </cell>
        </row>
        <row r="159">
          <cell r="B159" t="str">
            <v>UPDCREIT</v>
          </cell>
          <cell r="C159">
            <v>5.45</v>
          </cell>
          <cell r="F159">
            <v>5.15</v>
          </cell>
          <cell r="I159">
            <v>436610</v>
          </cell>
          <cell r="J159">
            <v>2312807.0499999998</v>
          </cell>
        </row>
        <row r="160">
          <cell r="B160" t="str">
            <v>UPL</v>
          </cell>
          <cell r="C160">
            <v>3.9</v>
          </cell>
          <cell r="F160">
            <v>3.96</v>
          </cell>
          <cell r="I160">
            <v>352713</v>
          </cell>
          <cell r="J160">
            <v>1389589.51</v>
          </cell>
        </row>
        <row r="161">
          <cell r="B161" t="str">
            <v>VERITASKAP</v>
          </cell>
          <cell r="C161">
            <v>1.28</v>
          </cell>
          <cell r="F161">
            <v>1.3</v>
          </cell>
          <cell r="I161">
            <v>4366709</v>
          </cell>
          <cell r="J161">
            <v>5629644.5999999996</v>
          </cell>
        </row>
        <row r="162">
          <cell r="B162" t="str">
            <v>VFDGROUP</v>
          </cell>
          <cell r="C162">
            <v>40.5</v>
          </cell>
          <cell r="F162">
            <v>40.5</v>
          </cell>
          <cell r="I162">
            <v>164692</v>
          </cell>
          <cell r="J162">
            <v>6467048.2999999998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16216</v>
          </cell>
          <cell r="J163">
            <v>340780.7</v>
          </cell>
        </row>
        <row r="164">
          <cell r="B164" t="str">
            <v>WAPCO</v>
          </cell>
          <cell r="C164">
            <v>38.75</v>
          </cell>
          <cell r="F164">
            <v>42</v>
          </cell>
          <cell r="I164">
            <v>3686369</v>
          </cell>
          <cell r="J164">
            <v>149948677.5</v>
          </cell>
        </row>
        <row r="165">
          <cell r="B165" t="str">
            <v>WAPIC</v>
          </cell>
          <cell r="C165">
            <v>1</v>
          </cell>
          <cell r="F165">
            <v>1</v>
          </cell>
          <cell r="I165">
            <v>462875</v>
          </cell>
          <cell r="J165">
            <v>473854.83</v>
          </cell>
        </row>
        <row r="166">
          <cell r="B166" t="str">
            <v>WEMABANK</v>
          </cell>
          <cell r="C166">
            <v>8.5</v>
          </cell>
          <cell r="F166">
            <v>8.5</v>
          </cell>
          <cell r="I166">
            <v>5401765</v>
          </cell>
          <cell r="J166">
            <v>46072053.649999999</v>
          </cell>
        </row>
        <row r="167">
          <cell r="B167" t="str">
            <v>ZENITHBANK</v>
          </cell>
          <cell r="C167">
            <v>43</v>
          </cell>
          <cell r="F167">
            <v>43.3</v>
          </cell>
          <cell r="I167">
            <v>30323588</v>
          </cell>
          <cell r="J167">
            <v>1304118774.2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082E-6528-46D5-B699-CDF78C4C92C5}">
  <dimension ref="B1:AV389"/>
  <sheetViews>
    <sheetView tabSelected="1" zoomScale="90" zoomScaleNormal="90" workbookViewId="0">
      <selection activeCell="Q27" sqref="Q26:Q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COUNTIFS(W9:W350,"&gt;"&amp;LARGE(W9:W350,MIN(AH4,COUNT(W9:W350))))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35667</v>
      </c>
      <c r="J9" s="45">
        <v>94160.46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 t="shared" ref="O9:O18" si="0">VLOOKUP(N9,$B$9:$F$1048576,5,FALSE)</f>
        <v>10.3</v>
      </c>
      <c r="P9" s="50" t="str">
        <f>IF($T$8="change",ROUNDUP((T9*1),1)&amp;"%",IF($T$8="YTD",ROUNDUP((T9*100),0)&amp;"%",T9))</f>
        <v>1646%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8.1081081081080919E-2</v>
      </c>
      <c r="Y9" s="53">
        <f t="shared" ref="Y9:Y72" si="4">IF(ISTEXT(B9),I9,"")</f>
        <v>35667</v>
      </c>
      <c r="Z9" s="53">
        <f t="shared" ref="Z9:Z72" si="5">IF(ISTEXT(B9),J9,"")</f>
        <v>94160.46</v>
      </c>
      <c r="AA9" s="8">
        <v>1</v>
      </c>
      <c r="AB9" s="54" t="str" cm="1">
        <f t="array" ref="AB9">IF($AC9="","",INDEX($V$9:$V$350,SMALL(IF($W$9:$W$350=$AC9,ROW($V$9:$V$350)-ROW($V$9)+1),COUNTIFS($AC$9:AC9,AC9))))</f>
        <v>DEAPCAP</v>
      </c>
      <c r="AC9" s="55">
        <f>IF(ROWS($AC$9:AC9)&lt;=$AC$5,SMALL($W$9:$W$350,ROWS($AC$9:AC9)),"")</f>
        <v>-9.1666666666666577E-2</v>
      </c>
      <c r="AD9" s="56" t="str">
        <f t="shared" ref="AD9:AD18" si="6">INDEX($V$9:$Z$350,MATCH(AE9,$W$9:$W$350,0)+0,1)</f>
        <v>DEAPCAP</v>
      </c>
      <c r="AE9" s="57">
        <f>_xlfn.MINIFS($W$9:$W$350,$W$9:$W$350,"&lt;&gt;0")</f>
        <v>-9.1666666666666577E-2</v>
      </c>
      <c r="AF9" s="57"/>
      <c r="AG9" s="54" t="str" cm="1">
        <f t="array" ref="AG9">IF($AH9="","",INDEX($V$9:$V$350,SMALL(IF($W$9:$W$350=$AH9,ROW($V$9:$V$350)-ROW($V$9)+1),COUNTIFS($AH$9:AH9,AH9))))</f>
        <v>EUNISELL</v>
      </c>
      <c r="AH9" s="55">
        <f>IF(ROWS($AH$9:AH9)&lt;=$AH$5,LARGE($W$9:$W$350,ROWS($AH$9:AH9)),"")</f>
        <v>0.10000000000000007</v>
      </c>
      <c r="AJ9" s="56" t="str">
        <f t="shared" ref="AJ9:AJ18" si="7">INDEX($V$9:$Z$350,MATCH(AK9,$X$9:$X$350,0)+0,1)</f>
        <v>VFDGROUP</v>
      </c>
      <c r="AK9" s="57">
        <f>_xlfn.MINIFS($X$9:$X$350,$X$9:$X$350,"&lt;&gt;0")</f>
        <v>-0.80039428289797931</v>
      </c>
      <c r="AM9" s="56" t="str">
        <f t="shared" ref="AM9:AM18" si="8">INDEX($V$9:$Z$350,MATCH(AN9,$X$9:$X$350,0)+0,1)</f>
        <v>JULI</v>
      </c>
      <c r="AN9" s="57">
        <f t="shared" ref="AN9:AN18" si="9">LARGE($X$9:$X$350,AA9)</f>
        <v>16.457627118644069</v>
      </c>
      <c r="AP9" s="56" t="str">
        <f t="shared" ref="AP9:AP18" si="10">INDEX($V$9:$Z$350,MATCH(AQ9,$Y$9:$Y$350,0)+0,1)</f>
        <v>ACCESSCORP</v>
      </c>
      <c r="AQ9" s="58">
        <f t="shared" ref="AQ9:AQ18" si="11">LARGE($Y$9:$Y$350,AA9)</f>
        <v>33340839</v>
      </c>
      <c r="AR9" s="58"/>
      <c r="AS9" s="56" t="str">
        <f t="shared" ref="AS9:AS18" si="12">INDEX($V$9:$Z$350,MATCH(AT9,$Z$9:$Z$350,0)+0,1)</f>
        <v>ZENITHBANK</v>
      </c>
      <c r="AT9" s="59">
        <f t="shared" ref="AT9:AT18" si="13">LARGE($Z$9:$Z$350,AA9)</f>
        <v>1304118774.2</v>
      </c>
    </row>
    <row r="10" spans="2:46" x14ac:dyDescent="0.3">
      <c r="B10" s="60" t="s">
        <v>26</v>
      </c>
      <c r="C10" s="41">
        <v>1.1499999999999999</v>
      </c>
      <c r="D10" s="61">
        <v>1.21</v>
      </c>
      <c r="E10" s="61">
        <v>1.21</v>
      </c>
      <c r="F10" s="42">
        <v>1.21</v>
      </c>
      <c r="G10" s="43">
        <v>6.0000000000000053E-2</v>
      </c>
      <c r="H10" s="43">
        <v>5.2173913043478315</v>
      </c>
      <c r="I10" s="44">
        <v>534552</v>
      </c>
      <c r="J10" s="62">
        <v>646951.80000000005</v>
      </c>
      <c r="K10" s="46">
        <v>0.49382716049382691</v>
      </c>
      <c r="L10" s="47"/>
      <c r="N10" s="48" t="str">
        <v>OANDO</v>
      </c>
      <c r="O10" s="49">
        <f t="shared" si="0"/>
        <v>62.65</v>
      </c>
      <c r="P10" s="50" t="str">
        <f t="shared" ref="P10:P18" si="14">IF($T$8="change",ROUNDUP((T10*1),1)&amp;"%",IF($T$8="YTD",ROUNDUP((T10*100),0)&amp;"%",T10))</f>
        <v>497%</v>
      </c>
      <c r="T10" s="51">
        <f t="shared" si="1"/>
        <v>4.9666666666666668</v>
      </c>
      <c r="V10" s="7" t="str">
        <f t="shared" si="2"/>
        <v>ABCTRANS</v>
      </c>
      <c r="W10" s="52">
        <f t="shared" ref="W10:W73" si="15">IF(ISTEXT(B10),H10,"")/100</f>
        <v>5.2173913043478314E-2</v>
      </c>
      <c r="X10" s="52">
        <f t="shared" si="3"/>
        <v>0.49382716049382691</v>
      </c>
      <c r="Y10" s="53">
        <f t="shared" si="4"/>
        <v>534552</v>
      </c>
      <c r="Z10" s="53">
        <f t="shared" si="5"/>
        <v>646951.80000000005</v>
      </c>
      <c r="AA10" s="8">
        <v>2</v>
      </c>
      <c r="AB10" s="54" t="str" cm="1">
        <f t="array" ref="AB10">IF($AC10="","",INDEX($V$9:$V$350,SMALL(IF($W$9:$W$350=$AC10,ROW($V$9:$V$350)-ROW($V$9)+1),COUNTIFS($AC$9:AC10,AC10))))</f>
        <v>IKEJAHOTEL</v>
      </c>
      <c r="AC10" s="55">
        <f>IF(ROWS($AC$9:AC10)&lt;=$AC$5,SMALL($W$9:$W$350,ROWS($AC$9:AC10)),"")</f>
        <v>-8.5365853658536495E-2</v>
      </c>
      <c r="AD10" s="56" t="str">
        <f t="shared" si="6"/>
        <v>IKEJAHOTEL</v>
      </c>
      <c r="AE10" s="57">
        <f t="shared" ref="AE10:AE18" si="16">SMALL($W$9:$W$350,AA10)</f>
        <v>-8.5365853658536495E-2</v>
      </c>
      <c r="AF10" s="57"/>
      <c r="AG10" s="54" t="str" cm="1">
        <f t="array" ref="AG10">IF($AH10="","",INDEX($V$9:$V$350,SMALL(IF($W$9:$W$350=$AH10,ROW($V$9:$V$350)-ROW($V$9)+1),COUNTIFS($AH$9:AH10,AH10))))</f>
        <v>FLOURMILL</v>
      </c>
      <c r="AH10" s="55">
        <f>IF(ROWS($AH$9:AH10)&lt;=$AH$5,LARGE($W$9:$W$350,ROWS($AH$9:AH10)),"")</f>
        <v>9.9999999999999978E-2</v>
      </c>
      <c r="AJ10" s="56" t="str">
        <f t="shared" si="7"/>
        <v>MULTIVERSE</v>
      </c>
      <c r="AK10" s="57">
        <f t="shared" ref="AK10:AK18" si="17">SMALL($X$9:$X$350,AA10)</f>
        <v>-0.57189014539579963</v>
      </c>
      <c r="AM10" s="56" t="str">
        <f t="shared" si="8"/>
        <v>OANDO</v>
      </c>
      <c r="AN10" s="57">
        <f t="shared" si="9"/>
        <v>4.9666666666666668</v>
      </c>
      <c r="AP10" s="56" t="str">
        <f t="shared" si="10"/>
        <v>ZENITHBANK</v>
      </c>
      <c r="AQ10" s="58">
        <f t="shared" si="11"/>
        <v>30323588</v>
      </c>
      <c r="AR10" s="58"/>
      <c r="AS10" s="56" t="str">
        <f t="shared" si="12"/>
        <v>ACCESSCORP</v>
      </c>
      <c r="AT10" s="59">
        <f t="shared" si="13"/>
        <v>826519385.54999995</v>
      </c>
    </row>
    <row r="11" spans="2:46" x14ac:dyDescent="0.3">
      <c r="B11" s="60" t="s">
        <v>27</v>
      </c>
      <c r="C11" s="41">
        <v>2.83</v>
      </c>
      <c r="D11" s="61">
        <v>2.83</v>
      </c>
      <c r="E11" s="61">
        <v>2.83</v>
      </c>
      <c r="F11" s="42">
        <v>2.83</v>
      </c>
      <c r="G11" s="43">
        <v>0</v>
      </c>
      <c r="H11" s="43">
        <v>0</v>
      </c>
      <c r="I11" s="44">
        <v>46826</v>
      </c>
      <c r="J11" s="62">
        <v>134620.1</v>
      </c>
      <c r="K11" s="46">
        <v>0.45876288659793829</v>
      </c>
      <c r="L11" s="47"/>
      <c r="N11" s="48" t="str">
        <v>TRANSCORP</v>
      </c>
      <c r="O11" s="49">
        <f t="shared" si="0"/>
        <v>44.5</v>
      </c>
      <c r="P11" s="50" t="str">
        <f t="shared" si="14"/>
        <v>414%</v>
      </c>
      <c r="T11" s="51">
        <f t="shared" si="1"/>
        <v>4.1385681293302543</v>
      </c>
      <c r="V11" s="7" t="str">
        <f t="shared" si="2"/>
        <v>ACADEMY</v>
      </c>
      <c r="W11" s="52">
        <f t="shared" si="15"/>
        <v>0</v>
      </c>
      <c r="X11" s="52">
        <f t="shared" si="3"/>
        <v>0.45876288659793829</v>
      </c>
      <c r="Y11" s="53">
        <f t="shared" si="4"/>
        <v>46826</v>
      </c>
      <c r="Z11" s="53">
        <f t="shared" si="5"/>
        <v>134620.1</v>
      </c>
      <c r="AA11" s="8">
        <v>3</v>
      </c>
      <c r="AB11" s="54" t="str" cm="1">
        <f t="array" ref="AB11">IF($AC11="","",INDEX($V$9:$V$350,SMALL(IF($W$9:$W$350=$AC11,ROW($V$9:$V$350)-ROW($V$9)+1),COUNTIFS($AC$9:AC11,AC11))))</f>
        <v>DAARCOMM</v>
      </c>
      <c r="AC11" s="55">
        <f>IF(ROWS($AC$9:AC11)&lt;=$AC$5,SMALL($W$9:$W$350,ROWS($AC$9:AC11)),"")</f>
        <v>-6.4516129032258118E-2</v>
      </c>
      <c r="AD11" s="56" t="str">
        <f t="shared" si="6"/>
        <v>DAARCOMM</v>
      </c>
      <c r="AE11" s="57">
        <f t="shared" si="16"/>
        <v>-6.4516129032258118E-2</v>
      </c>
      <c r="AF11" s="57"/>
      <c r="AG11" s="54" t="str" cm="1">
        <f t="array" ref="AG11">IF($AH11="","",INDEX($V$9:$V$350,SMALL(IF($W$9:$W$350=$AH11,ROW($V$9:$V$350)-ROW($V$9)+1),COUNTIFS($AH$9:AH11,AH11))))</f>
        <v>JOHNHOLT</v>
      </c>
      <c r="AH11" s="55">
        <f>IF(ROWS($AH$9:AH11)&lt;=$AH$5,LARGE($W$9:$W$350,ROWS($AH$9:AH11)),"")</f>
        <v>9.9715099715099745E-2</v>
      </c>
      <c r="AJ11" s="56" t="str">
        <f t="shared" si="7"/>
        <v>DANGSUGAR</v>
      </c>
      <c r="AK11" s="57">
        <f t="shared" si="17"/>
        <v>-0.47368421052631582</v>
      </c>
      <c r="AM11" s="56" t="str">
        <f t="shared" si="8"/>
        <v>TRANSCORP</v>
      </c>
      <c r="AN11" s="57">
        <f t="shared" si="9"/>
        <v>4.1385681293302543</v>
      </c>
      <c r="AP11" s="56" t="str">
        <f t="shared" si="10"/>
        <v>CONHALLPLC</v>
      </c>
      <c r="AQ11" s="58">
        <f t="shared" si="11"/>
        <v>20101537</v>
      </c>
      <c r="AR11" s="58"/>
      <c r="AS11" s="56" t="str">
        <f t="shared" si="12"/>
        <v>OANDO</v>
      </c>
      <c r="AT11" s="59">
        <f t="shared" si="13"/>
        <v>785936296.45000005</v>
      </c>
    </row>
    <row r="12" spans="2:46" x14ac:dyDescent="0.3">
      <c r="B12" s="60" t="s">
        <v>28</v>
      </c>
      <c r="C12" s="41">
        <v>24.7</v>
      </c>
      <c r="D12" s="41">
        <v>25</v>
      </c>
      <c r="E12" s="41">
        <v>24.6</v>
      </c>
      <c r="F12" s="42">
        <v>24.75</v>
      </c>
      <c r="G12" s="43">
        <v>5.0000000000000711E-2</v>
      </c>
      <c r="H12" s="43">
        <v>0.2024291497975737</v>
      </c>
      <c r="I12" s="44">
        <v>33340839</v>
      </c>
      <c r="J12" s="62">
        <v>826519385.54999995</v>
      </c>
      <c r="K12" s="46">
        <v>6.9114470842332576E-2</v>
      </c>
      <c r="L12" s="47"/>
      <c r="N12" s="48" t="str">
        <v>RTBRISCOE</v>
      </c>
      <c r="O12" s="49">
        <f t="shared" si="0"/>
        <v>2.98</v>
      </c>
      <c r="P12" s="50" t="str">
        <f t="shared" si="14"/>
        <v>389%</v>
      </c>
      <c r="T12" s="51">
        <f t="shared" si="1"/>
        <v>3.8852459016393439</v>
      </c>
      <c r="V12" s="7" t="str">
        <f t="shared" si="2"/>
        <v>ACCESSCORP</v>
      </c>
      <c r="W12" s="52">
        <f t="shared" si="15"/>
        <v>2.0242914979757371E-3</v>
      </c>
      <c r="X12" s="52">
        <f t="shared" si="3"/>
        <v>6.9114470842332576E-2</v>
      </c>
      <c r="Y12" s="53">
        <f t="shared" si="4"/>
        <v>33340839</v>
      </c>
      <c r="Z12" s="53">
        <f t="shared" si="5"/>
        <v>826519385.54999995</v>
      </c>
      <c r="AA12" s="8">
        <v>4</v>
      </c>
      <c r="AB12" s="54" t="str" cm="1">
        <f t="array" ref="AB12">IF($AC12="","",INDEX($V$9:$V$350,SMALL(IF($W$9:$W$350=$AC12,ROW($V$9:$V$350)-ROW($V$9)+1),COUNTIFS($AC$9:AC12,AC12))))</f>
        <v>UNIVINSURE</v>
      </c>
      <c r="AC12" s="55">
        <f>IF(ROWS($AC$9:AC12)&lt;=$AC$5,SMALL($W$9:$W$350,ROWS($AC$9:AC12)),"")</f>
        <v>-5.8823529411764754E-2</v>
      </c>
      <c r="AD12" s="56" t="str">
        <f t="shared" si="6"/>
        <v>UNIVINSURE</v>
      </c>
      <c r="AE12" s="57">
        <f t="shared" si="16"/>
        <v>-5.8823529411764754E-2</v>
      </c>
      <c r="AF12" s="57"/>
      <c r="AG12" s="54" t="str" cm="1">
        <f t="array" ref="AG12">IF($AH12="","",INDEX($V$9:$V$350,SMALL(IF($W$9:$W$350=$AH12,ROW($V$9:$V$350)-ROW($V$9)+1),COUNTIFS($AH$9:AH12,AH12))))</f>
        <v>CONHALLPLC</v>
      </c>
      <c r="AH12" s="55">
        <f>IF(ROWS($AH$9:AH12)&lt;=$AH$5,LARGE($W$9:$W$350,ROWS($AH$9:AH12)),"")</f>
        <v>9.941520467836254E-2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RTBRISCOE</v>
      </c>
      <c r="AN12" s="57">
        <f t="shared" si="9"/>
        <v>3.8852459016393439</v>
      </c>
      <c r="AP12" s="56" t="str">
        <f t="shared" si="10"/>
        <v>UCAP</v>
      </c>
      <c r="AQ12" s="58">
        <f t="shared" si="11"/>
        <v>19125419</v>
      </c>
      <c r="AR12" s="58"/>
      <c r="AS12" s="56" t="str">
        <f t="shared" si="12"/>
        <v>GTCO</v>
      </c>
      <c r="AT12" s="59">
        <f t="shared" si="13"/>
        <v>667237749.39999998</v>
      </c>
    </row>
    <row r="13" spans="2:46" x14ac:dyDescent="0.3">
      <c r="B13" s="60" t="s">
        <v>29</v>
      </c>
      <c r="C13" s="41">
        <v>9.5</v>
      </c>
      <c r="D13" s="61">
        <v>9.5500000000000007</v>
      </c>
      <c r="E13" s="61">
        <v>9</v>
      </c>
      <c r="F13" s="42">
        <v>9</v>
      </c>
      <c r="G13" s="43">
        <v>-0.5</v>
      </c>
      <c r="H13" s="43">
        <v>-5.2631578947368416</v>
      </c>
      <c r="I13" s="44">
        <v>2455877</v>
      </c>
      <c r="J13" s="62">
        <v>22787599.199999999</v>
      </c>
      <c r="K13" s="46">
        <v>0.21621621621621623</v>
      </c>
      <c r="L13" s="47"/>
      <c r="N13" s="48" t="str">
        <v>JBERGER</v>
      </c>
      <c r="O13" s="49">
        <f t="shared" si="0"/>
        <v>172.5</v>
      </c>
      <c r="P13" s="50" t="str">
        <f t="shared" si="14"/>
        <v>302%</v>
      </c>
      <c r="T13" s="51">
        <f t="shared" si="1"/>
        <v>3.0116279069767442</v>
      </c>
      <c r="V13" s="7" t="str">
        <f t="shared" si="2"/>
        <v>AFRIPRUD</v>
      </c>
      <c r="W13" s="52">
        <f t="shared" si="15"/>
        <v>-5.2631578947368418E-2</v>
      </c>
      <c r="X13" s="52">
        <f t="shared" si="3"/>
        <v>0.21621621621621623</v>
      </c>
      <c r="Y13" s="53">
        <f t="shared" si="4"/>
        <v>2455877</v>
      </c>
      <c r="Z13" s="53">
        <f t="shared" si="5"/>
        <v>22787599.199999999</v>
      </c>
      <c r="AA13" s="8">
        <v>5</v>
      </c>
      <c r="AB13" s="54" t="str" cm="1">
        <f t="array" ref="AB13">IF($AC13="","",INDEX($V$9:$V$350,SMALL(IF($W$9:$W$350=$AC13,ROW($V$9:$V$350)-ROW($V$9)+1),COUNTIFS($AC$9:AC13,AC13))))</f>
        <v>FIDSON</v>
      </c>
      <c r="AC13" s="55">
        <f>IF(ROWS($AC$9:AC13)&lt;=$AC$5,SMALL($W$9:$W$350,ROWS($AC$9:AC13)),"")</f>
        <v>-5.6856187290969883E-2</v>
      </c>
      <c r="AD13" s="56" t="str">
        <f t="shared" si="6"/>
        <v>FIDSON</v>
      </c>
      <c r="AE13" s="57">
        <f t="shared" si="16"/>
        <v>-5.6856187290969883E-2</v>
      </c>
      <c r="AF13" s="57"/>
      <c r="AG13" s="54" t="str" cm="1">
        <f t="array" ref="AG13">IF($AH13="","",INDEX($V$9:$V$350,SMALL(IF($W$9:$W$350=$AH13,ROW($V$9:$V$350)-ROW($V$9)+1),COUNTIFS($AH$9:AH13,AH13))))</f>
        <v>SUNUASSUR</v>
      </c>
      <c r="AH13" s="55">
        <f>IF(ROWS($AH$9:AH13)&lt;=$AH$5,LARGE($W$9:$W$350,ROWS($AH$9:AH13)),"")</f>
        <v>9.6774193548387177E-2</v>
      </c>
      <c r="AJ13" s="56" t="str">
        <f t="shared" si="7"/>
        <v>MTNN</v>
      </c>
      <c r="AK13" s="57">
        <f t="shared" si="17"/>
        <v>-0.35606060606060608</v>
      </c>
      <c r="AM13" s="56" t="str">
        <f t="shared" si="8"/>
        <v>JBERGER</v>
      </c>
      <c r="AN13" s="57">
        <f t="shared" si="9"/>
        <v>3.0116279069767442</v>
      </c>
      <c r="AP13" s="56" t="str">
        <f t="shared" si="10"/>
        <v>SUNUASSUR</v>
      </c>
      <c r="AQ13" s="58">
        <f t="shared" si="11"/>
        <v>13399947</v>
      </c>
      <c r="AR13" s="58"/>
      <c r="AS13" s="56" t="str">
        <f t="shared" si="12"/>
        <v>ARADEL</v>
      </c>
      <c r="AT13" s="59">
        <f t="shared" si="13"/>
        <v>621007332.29999995</v>
      </c>
    </row>
    <row r="14" spans="2:46" x14ac:dyDescent="0.3">
      <c r="B14" s="60" t="s">
        <v>30</v>
      </c>
      <c r="C14" s="41">
        <v>1.1599999999999999</v>
      </c>
      <c r="D14" s="41">
        <v>1.2</v>
      </c>
      <c r="E14" s="41">
        <v>1.17</v>
      </c>
      <c r="F14" s="42">
        <v>1.2</v>
      </c>
      <c r="G14" s="43">
        <v>4.0000000000000036E-2</v>
      </c>
      <c r="H14" s="43">
        <v>3.4482758620689689</v>
      </c>
      <c r="I14" s="44">
        <v>4113437</v>
      </c>
      <c r="J14" s="62">
        <v>4863602.96</v>
      </c>
      <c r="K14" s="46">
        <v>0.49999999999999978</v>
      </c>
      <c r="L14" s="47"/>
      <c r="N14" s="48" t="str">
        <v>EUNISELL</v>
      </c>
      <c r="O14" s="49">
        <f t="shared" si="0"/>
        <v>11.99</v>
      </c>
      <c r="P14" s="50" t="str">
        <f t="shared" si="14"/>
        <v>275%</v>
      </c>
      <c r="T14" s="51">
        <f t="shared" si="1"/>
        <v>2.7468749999999997</v>
      </c>
      <c r="V14" s="7" t="str">
        <f t="shared" si="2"/>
        <v>AIICO</v>
      </c>
      <c r="W14" s="52">
        <f t="shared" si="15"/>
        <v>3.4482758620689689E-2</v>
      </c>
      <c r="X14" s="52">
        <f t="shared" si="3"/>
        <v>0.49999999999999978</v>
      </c>
      <c r="Y14" s="53">
        <f t="shared" si="4"/>
        <v>4113437</v>
      </c>
      <c r="Z14" s="53">
        <f t="shared" si="5"/>
        <v>4863602.96</v>
      </c>
      <c r="AA14" s="8">
        <v>6</v>
      </c>
      <c r="AB14" s="54" t="str" cm="1">
        <f t="array" ref="AB14">IF($AC14="","",INDEX($V$9:$V$350,SMALL(IF($W$9:$W$350=$AC14,ROW($V$9:$V$350)-ROW($V$9)+1),COUNTIFS($AC$9:AC14,AC14))))</f>
        <v>NPFMCRFBK</v>
      </c>
      <c r="AC14" s="55">
        <f>IF(ROWS($AC$9:AC14)&lt;=$AC$5,SMALL($W$9:$W$350,ROWS($AC$9:AC14)),"")</f>
        <v>-5.660377358490571E-2</v>
      </c>
      <c r="AD14" s="56" t="str">
        <f t="shared" si="6"/>
        <v>NPFMCRFBK</v>
      </c>
      <c r="AE14" s="57">
        <f t="shared" si="16"/>
        <v>-5.660377358490571E-2</v>
      </c>
      <c r="AF14" s="57"/>
      <c r="AG14" s="54" t="str" cm="1">
        <f t="array" ref="AG14">IF($AH14="","",INDEX($V$9:$V$350,SMALL(IF($W$9:$W$350=$AH14,ROW($V$9:$V$350)-ROW($V$9)+1),COUNTIFS($AH$9:AH14,AH14))))</f>
        <v>TANTALIZER</v>
      </c>
      <c r="AH14" s="55">
        <f>IF(ROWS($AH$9:AH14)&lt;=$AH$5,LARGE($W$9:$W$350,ROWS($AH$9:AH14)),"")</f>
        <v>8.6956521739130516E-2</v>
      </c>
      <c r="AJ14" s="56" t="str">
        <f t="shared" si="7"/>
        <v>DAARCOMM</v>
      </c>
      <c r="AK14" s="57">
        <f t="shared" si="17"/>
        <v>-0.35555555555555562</v>
      </c>
      <c r="AM14" s="56" t="str">
        <f t="shared" si="8"/>
        <v>EUNISELL</v>
      </c>
      <c r="AN14" s="57">
        <f t="shared" si="9"/>
        <v>2.7468749999999997</v>
      </c>
      <c r="AP14" s="56" t="str">
        <f t="shared" si="10"/>
        <v>OANDO</v>
      </c>
      <c r="AQ14" s="58">
        <f t="shared" si="11"/>
        <v>12531564</v>
      </c>
      <c r="AR14" s="58"/>
      <c r="AS14" s="56" t="str">
        <f t="shared" si="12"/>
        <v>UBA</v>
      </c>
      <c r="AT14" s="59">
        <f t="shared" si="13"/>
        <v>409879478.35000002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1059</v>
      </c>
      <c r="J15" s="62">
        <v>2262583.1</v>
      </c>
      <c r="K15" s="46">
        <v>0.14303126656067833</v>
      </c>
      <c r="L15" s="47"/>
      <c r="N15" s="48" t="str">
        <v>VERITASKAP</v>
      </c>
      <c r="O15" s="49">
        <f t="shared" si="0"/>
        <v>1.3</v>
      </c>
      <c r="P15" s="50" t="str">
        <f t="shared" si="14"/>
        <v>252%</v>
      </c>
      <c r="T15" s="51">
        <f t="shared" si="1"/>
        <v>2.5135135135135136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1059</v>
      </c>
      <c r="Z15" s="53">
        <f t="shared" si="5"/>
        <v>2262583.1</v>
      </c>
      <c r="AA15" s="8">
        <v>7</v>
      </c>
      <c r="AB15" s="54" t="str" cm="1">
        <f t="array" ref="AB15">IF($AC15="","",INDEX($V$9:$V$350,SMALL(IF($W$9:$W$350=$AC15,ROW($V$9:$V$350)-ROW($V$9)+1),COUNTIFS($AC$9:AC15,AC15))))</f>
        <v>UPDCREIT</v>
      </c>
      <c r="AC15" s="55">
        <f>IF(ROWS($AC$9:AC15)&lt;=$AC$5,SMALL($W$9:$W$350,ROWS($AC$9:AC15)),"")</f>
        <v>-5.5045871559633003E-2</v>
      </c>
      <c r="AD15" s="56" t="str">
        <f t="shared" si="6"/>
        <v>UPDCREIT</v>
      </c>
      <c r="AE15" s="57">
        <f t="shared" si="16"/>
        <v>-5.5045871559633003E-2</v>
      </c>
      <c r="AF15" s="57"/>
      <c r="AG15" s="54" t="str" cm="1">
        <f t="array" ref="AG15">IF($AH15="","",INDEX($V$9:$V$350,SMALL(IF($W$9:$W$350=$AH15,ROW($V$9:$V$350)-ROW($V$9)+1),COUNTIFS($AH$9:AH15,AH15))))</f>
        <v>NGXGROUP</v>
      </c>
      <c r="AH15" s="55">
        <f>IF(ROWS($AH$9:AH15)&lt;=$AH$5,LARGE($W$9:$W$350,ROWS($AH$9:AH15)),"")</f>
        <v>8.4782608695652156E-2</v>
      </c>
      <c r="AJ15" s="56" t="str">
        <f t="shared" si="7"/>
        <v>CILEASING</v>
      </c>
      <c r="AK15" s="57">
        <f t="shared" si="17"/>
        <v>-0.33749999999999991</v>
      </c>
      <c r="AM15" s="56" t="str">
        <f t="shared" si="8"/>
        <v>VERITASKAP</v>
      </c>
      <c r="AN15" s="57">
        <f t="shared" si="9"/>
        <v>2.5135135135135136</v>
      </c>
      <c r="AP15" s="56" t="str">
        <f t="shared" si="10"/>
        <v>UBA</v>
      </c>
      <c r="AQ15" s="58">
        <f t="shared" si="11"/>
        <v>12286410</v>
      </c>
      <c r="AR15" s="58"/>
      <c r="AS15" s="56" t="str">
        <f t="shared" si="12"/>
        <v>UCAP</v>
      </c>
      <c r="AT15" s="59">
        <f t="shared" si="13"/>
        <v>327796163.05000001</v>
      </c>
    </row>
    <row r="16" spans="2:46" x14ac:dyDescent="0.3">
      <c r="B16" s="60" t="s">
        <v>32</v>
      </c>
      <c r="C16" s="41">
        <v>533.79999999999995</v>
      </c>
      <c r="D16" s="41">
        <v>533.79999999999995</v>
      </c>
      <c r="E16" s="41">
        <v>533.79999999999995</v>
      </c>
      <c r="F16" s="42">
        <v>533.79999999999995</v>
      </c>
      <c r="G16" s="43">
        <v>0</v>
      </c>
      <c r="H16" s="43">
        <v>0</v>
      </c>
      <c r="I16" s="44">
        <v>1260269</v>
      </c>
      <c r="J16" s="62">
        <v>621007332.29999995</v>
      </c>
      <c r="K16" s="46" t="s">
        <v>153</v>
      </c>
      <c r="L16" s="47"/>
      <c r="N16" s="48" t="str">
        <v>JOHNHOLT</v>
      </c>
      <c r="O16" s="49">
        <f t="shared" si="0"/>
        <v>7.72</v>
      </c>
      <c r="P16" s="50" t="str">
        <f t="shared" si="14"/>
        <v>233%</v>
      </c>
      <c r="T16" s="51">
        <f t="shared" si="1"/>
        <v>2.327586206896552</v>
      </c>
      <c r="V16" s="7" t="str">
        <f t="shared" si="2"/>
        <v>ARADEL</v>
      </c>
      <c r="W16" s="52">
        <f t="shared" si="15"/>
        <v>0</v>
      </c>
      <c r="X16" s="52" t="str">
        <f t="shared" si="3"/>
        <v/>
      </c>
      <c r="Y16" s="53">
        <f t="shared" si="4"/>
        <v>1260269</v>
      </c>
      <c r="Z16" s="53">
        <f t="shared" si="5"/>
        <v>621007332.29999995</v>
      </c>
      <c r="AA16" s="8">
        <v>8</v>
      </c>
      <c r="AB16" s="54" t="str" cm="1">
        <f t="array" ref="AB16">IF($AC16="","",INDEX($V$9:$V$350,SMALL(IF($W$9:$W$350=$AC16,ROW($V$9:$V$350)-ROW($V$9)+1),COUNTIFS($AC$9:AC16,AC16))))</f>
        <v>AFRIPRUD</v>
      </c>
      <c r="AC16" s="55">
        <f>IF(ROWS($AC$9:AC16)&lt;=$AC$5,SMALL($W$9:$W$350,ROWS($AC$9:AC16)),"")</f>
        <v>-5.2631578947368418E-2</v>
      </c>
      <c r="AD16" s="56" t="str">
        <f t="shared" si="6"/>
        <v>AFRIPRUD</v>
      </c>
      <c r="AE16" s="57">
        <f t="shared" si="16"/>
        <v>-5.2631578947368418E-2</v>
      </c>
      <c r="AF16" s="57"/>
      <c r="AG16" s="54" t="str" cm="1">
        <f t="array" ref="AG16">IF($AH16="","",INDEX($V$9:$V$350,SMALL(IF($W$9:$W$350=$AH16,ROW($V$9:$V$350)-ROW($V$9)+1),COUNTIFS($AH$9:AH16,AH16))))</f>
        <v>PRESTIGE</v>
      </c>
      <c r="AH16" s="55">
        <f>IF(ROWS($AH$9:AH16)&lt;=$AH$5,LARGE($W$9:$W$350,ROWS($AH$9:AH16)),"")</f>
        <v>8.4745762711864486E-2</v>
      </c>
      <c r="AJ16" s="56" t="str">
        <f t="shared" si="7"/>
        <v>CWG</v>
      </c>
      <c r="AK16" s="57">
        <f t="shared" si="17"/>
        <v>-0.28915662650602414</v>
      </c>
      <c r="AM16" s="56" t="str">
        <f t="shared" si="8"/>
        <v>JOHNHOLT</v>
      </c>
      <c r="AN16" s="57">
        <f t="shared" si="9"/>
        <v>2.327586206896552</v>
      </c>
      <c r="AP16" s="56" t="str">
        <f t="shared" si="10"/>
        <v>GTCO</v>
      </c>
      <c r="AQ16" s="58">
        <f t="shared" si="11"/>
        <v>12170568</v>
      </c>
      <c r="AR16" s="58"/>
      <c r="AS16" s="56" t="str">
        <f t="shared" si="12"/>
        <v>TRANSCORP</v>
      </c>
      <c r="AT16" s="59">
        <f t="shared" si="13"/>
        <v>213854643</v>
      </c>
    </row>
    <row r="17" spans="2:46" x14ac:dyDescent="0.3">
      <c r="B17" s="60" t="s">
        <v>33</v>
      </c>
      <c r="C17" s="41">
        <v>1.98</v>
      </c>
      <c r="D17" s="41">
        <v>1.98</v>
      </c>
      <c r="E17" s="41">
        <v>1.98</v>
      </c>
      <c r="F17" s="42">
        <v>1.98</v>
      </c>
      <c r="G17" s="43">
        <v>0</v>
      </c>
      <c r="H17" s="43">
        <v>0</v>
      </c>
      <c r="I17" s="44">
        <v>80000</v>
      </c>
      <c r="J17" s="62">
        <v>160000</v>
      </c>
      <c r="K17" s="46">
        <v>-2.4630541871921152E-2</v>
      </c>
      <c r="L17" s="47"/>
      <c r="N17" s="48" t="str">
        <v>CONOIL</v>
      </c>
      <c r="O17" s="49">
        <f t="shared" si="0"/>
        <v>259.89999999999998</v>
      </c>
      <c r="P17" s="50" t="str">
        <f t="shared" si="14"/>
        <v>210%</v>
      </c>
      <c r="T17" s="51">
        <f t="shared" si="1"/>
        <v>2.0977353992848626</v>
      </c>
      <c r="V17" s="7" t="str">
        <f t="shared" si="2"/>
        <v>AUSTINLAZ</v>
      </c>
      <c r="W17" s="52">
        <f t="shared" si="15"/>
        <v>0</v>
      </c>
      <c r="X17" s="52">
        <f t="shared" si="3"/>
        <v>-2.4630541871921152E-2</v>
      </c>
      <c r="Y17" s="53">
        <f t="shared" si="4"/>
        <v>80000</v>
      </c>
      <c r="Z17" s="53">
        <f t="shared" si="5"/>
        <v>160000</v>
      </c>
      <c r="AA17" s="8">
        <v>9</v>
      </c>
      <c r="AB17" s="54" t="str" cm="1">
        <f t="array" ref="AB17">IF($AC17="","",INDEX($V$9:$V$350,SMALL(IF($W$9:$W$350=$AC17,ROW($V$9:$V$350)-ROW($V$9)+1),COUNTIFS($AC$9:AC17,AC17))))</f>
        <v>UCAP</v>
      </c>
      <c r="AC17" s="55">
        <f>IF(ROWS($AC$9:AC17)&lt;=$AC$5,SMALL($W$9:$W$350,ROWS($AC$9:AC17)),"")</f>
        <v>-5.0847457627118564E-2</v>
      </c>
      <c r="AD17" s="56" t="str">
        <f t="shared" si="6"/>
        <v>UCAP</v>
      </c>
      <c r="AE17" s="57">
        <f t="shared" si="16"/>
        <v>-5.0847457627118564E-2</v>
      </c>
      <c r="AF17" s="57"/>
      <c r="AG17" s="54" t="str" cm="1">
        <f t="array" ref="AG17">IF($AH17="","",INDEX($V$9:$V$350,SMALL(IF($W$9:$W$350=$AH17,ROW($V$9:$V$350)-ROW($V$9)+1),COUNTIFS($AH$9:AH17,AH17))))</f>
        <v>WAPCO</v>
      </c>
      <c r="AH17" s="55">
        <f>IF(ROWS($AH$9:AH17)&lt;=$AH$5,LARGE($W$9:$W$350,ROWS($AH$9:AH17)),"")</f>
        <v>8.3870967741935504E-2</v>
      </c>
      <c r="AJ17" s="56" t="str">
        <f t="shared" si="7"/>
        <v>THOMASWY</v>
      </c>
      <c r="AK17" s="57">
        <f t="shared" si="17"/>
        <v>-0.28888888888888897</v>
      </c>
      <c r="AM17" s="56" t="str">
        <f t="shared" si="8"/>
        <v>CONOIL</v>
      </c>
      <c r="AN17" s="57">
        <f t="shared" si="9"/>
        <v>2.0977353992848626</v>
      </c>
      <c r="AP17" s="56" t="str">
        <f t="shared" si="10"/>
        <v>JAIZBANK</v>
      </c>
      <c r="AQ17" s="58">
        <f t="shared" si="11"/>
        <v>11662534</v>
      </c>
      <c r="AR17" s="58"/>
      <c r="AS17" s="56" t="str">
        <f t="shared" si="12"/>
        <v>WAPCO</v>
      </c>
      <c r="AT17" s="59">
        <f t="shared" si="13"/>
        <v>149948677.5</v>
      </c>
    </row>
    <row r="18" spans="2:46" x14ac:dyDescent="0.3">
      <c r="B18" s="60" t="s">
        <v>34</v>
      </c>
      <c r="C18" s="41">
        <v>18.8</v>
      </c>
      <c r="D18" s="41">
        <v>18.8</v>
      </c>
      <c r="E18" s="41">
        <v>18.8</v>
      </c>
      <c r="F18" s="42">
        <v>18.8</v>
      </c>
      <c r="G18" s="43">
        <v>0</v>
      </c>
      <c r="H18" s="43">
        <v>0</v>
      </c>
      <c r="I18" s="44">
        <v>119374</v>
      </c>
      <c r="J18" s="62">
        <v>2355913.7000000002</v>
      </c>
      <c r="K18" s="46">
        <v>0.44615384615384612</v>
      </c>
      <c r="L18" s="47"/>
      <c r="N18" s="48" t="str">
        <v>GEREGU</v>
      </c>
      <c r="O18" s="49">
        <f t="shared" si="0"/>
        <v>1150</v>
      </c>
      <c r="P18" s="50" t="str">
        <f t="shared" si="14"/>
        <v>189%</v>
      </c>
      <c r="T18" s="51">
        <f t="shared" si="1"/>
        <v>1.8822055137844611</v>
      </c>
      <c r="V18" s="7" t="str">
        <f t="shared" si="2"/>
        <v>BERGER</v>
      </c>
      <c r="W18" s="52">
        <f t="shared" si="15"/>
        <v>0</v>
      </c>
      <c r="X18" s="52">
        <f t="shared" si="3"/>
        <v>0.44615384615384612</v>
      </c>
      <c r="Y18" s="53">
        <f t="shared" si="4"/>
        <v>119374</v>
      </c>
      <c r="Z18" s="53">
        <f t="shared" si="5"/>
        <v>2355913.7000000002</v>
      </c>
      <c r="AA18" s="8">
        <v>10</v>
      </c>
      <c r="AB18" s="54" t="str" cm="1">
        <f t="array" ref="AB18">IF($AC18="","",INDEX($V$9:$V$350,SMALL(IF($W$9:$W$350=$AC18,ROW($V$9:$V$350)-ROW($V$9)+1),COUNTIFS($AC$9:AC18,AC18))))</f>
        <v>CILEASING</v>
      </c>
      <c r="AC18" s="55">
        <f>IF(ROWS($AC$9:AC18)&lt;=$AC$5,SMALL($W$9:$W$350,ROWS($AC$9:AC18)),"")</f>
        <v>-4.3814432989690705E-2</v>
      </c>
      <c r="AD18" s="56" t="str">
        <f t="shared" si="6"/>
        <v>CILEASING</v>
      </c>
      <c r="AE18" s="57">
        <f t="shared" si="16"/>
        <v>-4.3814432989690705E-2</v>
      </c>
      <c r="AF18" s="57"/>
      <c r="AG18" s="54" t="str" cm="1">
        <f t="array" ref="AG18">IF($AH18="","",INDEX($V$9:$V$350,SMALL(IF($W$9:$W$350=$AH18,ROW($V$9:$V$350)-ROW($V$9)+1),COUNTIFS($AH$9:AH18,AH18))))</f>
        <v>SOVRENINS</v>
      </c>
      <c r="AH18" s="55">
        <f>IF(ROWS($AH$9:AH18)&lt;=$AH$5,LARGE($W$9:$W$350,ROWS($AH$9:AH18)),"")</f>
        <v>8.1967213114754175E-2</v>
      </c>
      <c r="AJ18" s="56" t="str">
        <f t="shared" si="7"/>
        <v>NB</v>
      </c>
      <c r="AK18" s="57">
        <f t="shared" si="17"/>
        <v>-0.25</v>
      </c>
      <c r="AM18" s="56" t="str">
        <f t="shared" si="8"/>
        <v>GEREGU</v>
      </c>
      <c r="AN18" s="57">
        <f t="shared" si="9"/>
        <v>1.8822055137844611</v>
      </c>
      <c r="AP18" s="56" t="str">
        <f t="shared" si="10"/>
        <v>PRESTIGE</v>
      </c>
      <c r="AQ18" s="58">
        <f t="shared" si="11"/>
        <v>8697996</v>
      </c>
      <c r="AR18" s="58"/>
      <c r="AS18" s="56" t="str">
        <f t="shared" si="12"/>
        <v>FIDELITYBK</v>
      </c>
      <c r="AT18" s="59">
        <f t="shared" si="13"/>
        <v>113890616.7</v>
      </c>
    </row>
    <row r="19" spans="2:46" x14ac:dyDescent="0.3">
      <c r="B19" s="60" t="s">
        <v>35</v>
      </c>
      <c r="C19" s="41">
        <v>45.35</v>
      </c>
      <c r="D19" s="41">
        <v>45.35</v>
      </c>
      <c r="E19" s="41">
        <v>45.35</v>
      </c>
      <c r="F19" s="42">
        <v>45.35</v>
      </c>
      <c r="G19" s="43">
        <v>0</v>
      </c>
      <c r="H19" s="43">
        <v>0</v>
      </c>
      <c r="I19" s="44">
        <v>24594</v>
      </c>
      <c r="J19" s="62">
        <v>1223153.3999999999</v>
      </c>
      <c r="K19" s="46">
        <v>-0.23653198653198648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-0.23653198653198648</v>
      </c>
      <c r="Y19" s="53">
        <f t="shared" si="4"/>
        <v>24594</v>
      </c>
      <c r="Z19" s="53">
        <f t="shared" si="5"/>
        <v>1223153.3999999999</v>
      </c>
    </row>
    <row r="20" spans="2:46" x14ac:dyDescent="0.3">
      <c r="B20" s="60" t="s">
        <v>36</v>
      </c>
      <c r="C20" s="41">
        <v>92</v>
      </c>
      <c r="D20" s="41">
        <v>95.5</v>
      </c>
      <c r="E20" s="41">
        <v>95.5</v>
      </c>
      <c r="F20" s="42">
        <v>95.5</v>
      </c>
      <c r="G20" s="43">
        <v>3.5</v>
      </c>
      <c r="H20" s="43">
        <v>3.804347826086957</v>
      </c>
      <c r="I20" s="44">
        <v>336154</v>
      </c>
      <c r="J20" s="62">
        <v>31009754.899999999</v>
      </c>
      <c r="K20" s="46">
        <v>-1.5463917525773141E-2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3.8043478260869568E-2</v>
      </c>
      <c r="X20" s="52">
        <f t="shared" si="3"/>
        <v>-1.5463917525773141E-2</v>
      </c>
      <c r="Y20" s="53">
        <f t="shared" si="4"/>
        <v>336154</v>
      </c>
      <c r="Z20" s="53">
        <f t="shared" si="5"/>
        <v>31009754.899999999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5907</v>
      </c>
      <c r="J21" s="62">
        <v>2099938.5</v>
      </c>
      <c r="K21" s="46">
        <v>1.0418821096173732</v>
      </c>
      <c r="L21" s="47"/>
      <c r="N21" s="65">
        <f>COUNTIF($H$9:$H$311,"&gt;0.00")</f>
        <v>31</v>
      </c>
      <c r="O21" s="65">
        <f>COUNTIF($H$9:$H$313,"&lt;0.00")</f>
        <v>20</v>
      </c>
      <c r="P21" s="65">
        <f>COUNTIF($H$9:$H$162,"=0.00")</f>
        <v>73</v>
      </c>
      <c r="Q21" s="66">
        <f>N21/O21</f>
        <v>1.55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5907</v>
      </c>
      <c r="Z21" s="53">
        <f t="shared" si="5"/>
        <v>2099938.5</v>
      </c>
      <c r="AG21" s="57"/>
      <c r="AH21" s="57"/>
      <c r="AI21" s="67"/>
    </row>
    <row r="22" spans="2:46" x14ac:dyDescent="0.3">
      <c r="B22" s="60" t="s">
        <v>42</v>
      </c>
      <c r="C22" s="41">
        <v>17.399999999999999</v>
      </c>
      <c r="D22" s="61">
        <v>17.399999999999999</v>
      </c>
      <c r="E22" s="61">
        <v>17.399999999999999</v>
      </c>
      <c r="F22" s="42">
        <v>17.399999999999999</v>
      </c>
      <c r="G22" s="43">
        <v>0</v>
      </c>
      <c r="H22" s="43">
        <v>0</v>
      </c>
      <c r="I22" s="44">
        <v>167379</v>
      </c>
      <c r="J22" s="62">
        <v>2997290.85</v>
      </c>
      <c r="K22" s="46">
        <v>-8.4210526315789513E-2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-8.4210526315789513E-2</v>
      </c>
      <c r="Y22" s="53">
        <f t="shared" si="4"/>
        <v>167379</v>
      </c>
      <c r="Z22" s="53">
        <f t="shared" si="5"/>
        <v>2997290.85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26573</v>
      </c>
      <c r="J23" s="62">
        <v>955621.8</v>
      </c>
      <c r="K23" s="46">
        <v>0.79856115107913661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0.79856115107913661</v>
      </c>
      <c r="Y23" s="53">
        <f t="shared" si="4"/>
        <v>26573</v>
      </c>
      <c r="Z23" s="53">
        <f t="shared" si="5"/>
        <v>955621.8</v>
      </c>
      <c r="AG23" s="57"/>
      <c r="AH23" s="57"/>
      <c r="AI23" s="67"/>
    </row>
    <row r="24" spans="2:46" x14ac:dyDescent="0.3">
      <c r="B24" s="60" t="s">
        <v>44</v>
      </c>
      <c r="C24" s="41">
        <v>1.85</v>
      </c>
      <c r="D24" s="61">
        <v>1.89</v>
      </c>
      <c r="E24" s="61">
        <v>1.85</v>
      </c>
      <c r="F24" s="42">
        <v>1.85</v>
      </c>
      <c r="G24" s="43">
        <v>0</v>
      </c>
      <c r="H24" s="43">
        <v>0</v>
      </c>
      <c r="I24" s="44">
        <v>1016716</v>
      </c>
      <c r="J24" s="62">
        <v>1892710.45</v>
      </c>
      <c r="K24" s="46">
        <v>3.3519553072625774E-2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0</v>
      </c>
      <c r="X24" s="52">
        <f t="shared" si="3"/>
        <v>3.3519553072625774E-2</v>
      </c>
      <c r="Y24" s="53">
        <f t="shared" si="4"/>
        <v>1016716</v>
      </c>
      <c r="Z24" s="53">
        <f t="shared" si="5"/>
        <v>1892710.45</v>
      </c>
      <c r="AG24" s="57"/>
      <c r="AH24" s="57"/>
      <c r="AI24" s="67"/>
    </row>
    <row r="25" spans="2:46" x14ac:dyDescent="0.3">
      <c r="B25" s="60" t="s">
        <v>45</v>
      </c>
      <c r="C25" s="41">
        <v>3.76</v>
      </c>
      <c r="D25" s="41">
        <v>3.78</v>
      </c>
      <c r="E25" s="41">
        <v>3.76</v>
      </c>
      <c r="F25" s="42">
        <v>3.78</v>
      </c>
      <c r="G25" s="43">
        <v>2.0000000000000018E-2</v>
      </c>
      <c r="H25" s="43">
        <v>0.53191489361702182</v>
      </c>
      <c r="I25" s="44">
        <v>2995647</v>
      </c>
      <c r="J25" s="62">
        <v>11286548.869999999</v>
      </c>
      <c r="K25" s="46">
        <v>-8.9156626506024184E-2</v>
      </c>
      <c r="L25" s="47"/>
      <c r="V25" s="7" t="str">
        <f t="shared" si="2"/>
        <v>CHAMPION</v>
      </c>
      <c r="W25" s="52">
        <f t="shared" si="15"/>
        <v>5.3191489361702178E-3</v>
      </c>
      <c r="X25" s="52">
        <f t="shared" si="3"/>
        <v>-8.9156626506024184E-2</v>
      </c>
      <c r="Y25" s="53">
        <f t="shared" si="4"/>
        <v>2995647</v>
      </c>
      <c r="Z25" s="53">
        <f t="shared" si="5"/>
        <v>11286548.869999999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2.0499999999999998</v>
      </c>
      <c r="E26" s="61">
        <v>2</v>
      </c>
      <c r="F26" s="42">
        <v>2</v>
      </c>
      <c r="G26" s="43">
        <v>0</v>
      </c>
      <c r="H26" s="43">
        <v>0</v>
      </c>
      <c r="I26" s="44">
        <v>1363774</v>
      </c>
      <c r="J26" s="62">
        <v>2759413.49</v>
      </c>
      <c r="K26" s="46">
        <v>1.5228426395939021E-2</v>
      </c>
      <c r="L26" s="47"/>
      <c r="N26" s="69"/>
      <c r="V26" s="7" t="str">
        <f t="shared" si="2"/>
        <v>CHAMS</v>
      </c>
      <c r="W26" s="52">
        <f t="shared" si="15"/>
        <v>0</v>
      </c>
      <c r="X26" s="52">
        <f t="shared" si="3"/>
        <v>1.5228426395939021E-2</v>
      </c>
      <c r="Y26" s="53">
        <f t="shared" si="4"/>
        <v>1363774</v>
      </c>
      <c r="Z26" s="53">
        <f t="shared" si="5"/>
        <v>2759413.49</v>
      </c>
      <c r="AG26" s="57"/>
      <c r="AH26" s="57"/>
      <c r="AI26" s="67"/>
    </row>
    <row r="27" spans="2:46" x14ac:dyDescent="0.3">
      <c r="B27" s="60" t="s">
        <v>47</v>
      </c>
      <c r="C27" s="41">
        <v>3.88</v>
      </c>
      <c r="D27" s="61">
        <v>3.74</v>
      </c>
      <c r="E27" s="61">
        <v>3.71</v>
      </c>
      <c r="F27" s="42">
        <v>3.71</v>
      </c>
      <c r="G27" s="43">
        <v>-0.16999999999999993</v>
      </c>
      <c r="H27" s="43">
        <v>-4.3814432989690708</v>
      </c>
      <c r="I27" s="44">
        <v>1906266</v>
      </c>
      <c r="J27" s="62">
        <v>7118081.5999999996</v>
      </c>
      <c r="K27" s="46">
        <v>-0.33749999999999991</v>
      </c>
      <c r="L27" s="47"/>
      <c r="V27" s="7" t="str">
        <f t="shared" si="2"/>
        <v>CILEASING</v>
      </c>
      <c r="W27" s="52">
        <f t="shared" si="15"/>
        <v>-4.3814432989690705E-2</v>
      </c>
      <c r="X27" s="52">
        <f t="shared" si="3"/>
        <v>-0.33749999999999991</v>
      </c>
      <c r="Y27" s="53">
        <f t="shared" si="4"/>
        <v>1906266</v>
      </c>
      <c r="Z27" s="53">
        <f t="shared" si="5"/>
        <v>7118081.5999999996</v>
      </c>
      <c r="AG27" s="57"/>
      <c r="AH27" s="57"/>
      <c r="AI27" s="67"/>
    </row>
    <row r="28" spans="2:46" x14ac:dyDescent="0.3">
      <c r="B28" s="60" t="s">
        <v>48</v>
      </c>
      <c r="C28" s="41">
        <v>1.71</v>
      </c>
      <c r="D28" s="61">
        <v>1.88</v>
      </c>
      <c r="E28" s="61">
        <v>1.71</v>
      </c>
      <c r="F28" s="42">
        <v>1.88</v>
      </c>
      <c r="G28" s="43">
        <v>0.16999999999999993</v>
      </c>
      <c r="H28" s="43">
        <v>9.9415204678362539</v>
      </c>
      <c r="I28" s="44">
        <v>20101537</v>
      </c>
      <c r="J28" s="62">
        <v>36753352.640000001</v>
      </c>
      <c r="K28" s="46">
        <v>0.27891156462585021</v>
      </c>
      <c r="L28" s="47"/>
      <c r="V28" s="7" t="str">
        <f t="shared" si="2"/>
        <v>CONHALLPLC</v>
      </c>
      <c r="W28" s="52">
        <f t="shared" si="15"/>
        <v>9.941520467836254E-2</v>
      </c>
      <c r="X28" s="52">
        <f t="shared" si="3"/>
        <v>0.27891156462585021</v>
      </c>
      <c r="Y28" s="53">
        <f t="shared" si="4"/>
        <v>20101537</v>
      </c>
      <c r="Z28" s="53">
        <f t="shared" si="5"/>
        <v>36753352.640000001</v>
      </c>
      <c r="AG28" s="57"/>
      <c r="AH28" s="57"/>
      <c r="AI28" s="67"/>
    </row>
    <row r="29" spans="2:46" x14ac:dyDescent="0.3">
      <c r="B29" s="60" t="s">
        <v>49</v>
      </c>
      <c r="C29" s="41">
        <v>244</v>
      </c>
      <c r="D29" s="41">
        <v>259.89999999999998</v>
      </c>
      <c r="E29" s="41">
        <v>259.89999999999998</v>
      </c>
      <c r="F29" s="42">
        <v>259.89999999999998</v>
      </c>
      <c r="G29" s="43">
        <v>15.899999999999977</v>
      </c>
      <c r="H29" s="43">
        <v>6.5163934426229417</v>
      </c>
      <c r="I29" s="44">
        <v>242300</v>
      </c>
      <c r="J29" s="62">
        <v>61312908.5</v>
      </c>
      <c r="K29" s="46">
        <v>2.0977353992848626</v>
      </c>
      <c r="L29" s="47"/>
      <c r="V29" s="7" t="str">
        <f t="shared" si="2"/>
        <v>CONOIL</v>
      </c>
      <c r="W29" s="52">
        <f t="shared" si="15"/>
        <v>6.516393442622942E-2</v>
      </c>
      <c r="X29" s="52">
        <f t="shared" si="3"/>
        <v>2.0977353992848626</v>
      </c>
      <c r="Y29" s="53">
        <f t="shared" si="4"/>
        <v>242300</v>
      </c>
      <c r="Z29" s="53">
        <f t="shared" si="5"/>
        <v>61312908.5</v>
      </c>
      <c r="AG29" s="57"/>
      <c r="AH29" s="57"/>
      <c r="AI29" s="67"/>
    </row>
    <row r="30" spans="2:46" x14ac:dyDescent="0.3">
      <c r="B30" s="60" t="s">
        <v>50</v>
      </c>
      <c r="C30" s="41">
        <v>2.5499999999999998</v>
      </c>
      <c r="D30" s="41">
        <v>2.6</v>
      </c>
      <c r="E30" s="41">
        <v>2.6</v>
      </c>
      <c r="F30" s="42">
        <v>2.6</v>
      </c>
      <c r="G30" s="43">
        <v>5.0000000000000266E-2</v>
      </c>
      <c r="H30" s="43">
        <v>1.960784313725501</v>
      </c>
      <c r="I30" s="44">
        <v>3186972</v>
      </c>
      <c r="J30" s="62">
        <v>8251407.8300000001</v>
      </c>
      <c r="K30" s="46">
        <v>0.85714285714285743</v>
      </c>
      <c r="L30" s="47"/>
      <c r="V30" s="7" t="str">
        <f t="shared" si="2"/>
        <v>CORNERST</v>
      </c>
      <c r="W30" s="52">
        <f t="shared" si="15"/>
        <v>1.9607843137255009E-2</v>
      </c>
      <c r="X30" s="52">
        <f t="shared" si="3"/>
        <v>0.85714285714285743</v>
      </c>
      <c r="Y30" s="53">
        <f t="shared" si="4"/>
        <v>3186972</v>
      </c>
      <c r="Z30" s="53">
        <f t="shared" si="5"/>
        <v>8251407.8300000001</v>
      </c>
      <c r="AG30" s="57"/>
      <c r="AH30" s="57"/>
      <c r="AI30" s="67"/>
    </row>
    <row r="31" spans="2:46" x14ac:dyDescent="0.3">
      <c r="B31" s="60" t="s">
        <v>51</v>
      </c>
      <c r="C31" s="41">
        <v>12</v>
      </c>
      <c r="D31" s="41">
        <v>12</v>
      </c>
      <c r="E31" s="41">
        <v>11.95</v>
      </c>
      <c r="F31" s="42">
        <v>12</v>
      </c>
      <c r="G31" s="43">
        <v>0</v>
      </c>
      <c r="H31" s="43">
        <v>0</v>
      </c>
      <c r="I31" s="44">
        <v>2339580</v>
      </c>
      <c r="J31" s="62">
        <v>28063238.75</v>
      </c>
      <c r="K31" s="46">
        <v>0.33333333333333326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0.33333333333333326</v>
      </c>
      <c r="Y31" s="53">
        <f t="shared" si="4"/>
        <v>2339580</v>
      </c>
      <c r="Z31" s="53">
        <f t="shared" si="5"/>
        <v>28063238.75</v>
      </c>
    </row>
    <row r="32" spans="2:46" x14ac:dyDescent="0.3">
      <c r="B32" s="60" t="s">
        <v>52</v>
      </c>
      <c r="C32" s="41">
        <v>2.5</v>
      </c>
      <c r="D32" s="61">
        <v>2.5</v>
      </c>
      <c r="E32" s="61">
        <v>2.44</v>
      </c>
      <c r="F32" s="42">
        <v>2.44</v>
      </c>
      <c r="G32" s="43">
        <v>-6.0000000000000053E-2</v>
      </c>
      <c r="H32" s="43">
        <v>-2.4000000000000021</v>
      </c>
      <c r="I32" s="44">
        <v>2211309</v>
      </c>
      <c r="J32" s="62">
        <v>5432494.0599999996</v>
      </c>
      <c r="K32" s="46">
        <v>3.8297872340425476E-2</v>
      </c>
      <c r="L32" s="47"/>
      <c r="V32" s="7" t="str">
        <f t="shared" si="2"/>
        <v>CUTIX</v>
      </c>
      <c r="W32" s="52">
        <f t="shared" si="15"/>
        <v>-2.4000000000000021E-2</v>
      </c>
      <c r="X32" s="52">
        <f t="shared" si="3"/>
        <v>3.8297872340425476E-2</v>
      </c>
      <c r="Y32" s="53">
        <f t="shared" si="4"/>
        <v>2211309</v>
      </c>
      <c r="Z32" s="53">
        <f t="shared" si="5"/>
        <v>5432494.0599999996</v>
      </c>
    </row>
    <row r="33" spans="2:26" x14ac:dyDescent="0.3">
      <c r="B33" s="60" t="s">
        <v>53</v>
      </c>
      <c r="C33" s="41">
        <v>5.9</v>
      </c>
      <c r="D33" s="61">
        <v>5.9</v>
      </c>
      <c r="E33" s="61">
        <v>5.9</v>
      </c>
      <c r="F33" s="42">
        <v>5.9</v>
      </c>
      <c r="G33" s="43">
        <v>0</v>
      </c>
      <c r="H33" s="43">
        <v>0</v>
      </c>
      <c r="I33" s="44">
        <v>1107697</v>
      </c>
      <c r="J33" s="62">
        <v>6310620.7999999998</v>
      </c>
      <c r="K33" s="46">
        <v>-0.28915662650602414</v>
      </c>
      <c r="V33" s="7" t="str">
        <f t="shared" si="2"/>
        <v>CWG</v>
      </c>
      <c r="W33" s="52">
        <f t="shared" si="15"/>
        <v>0</v>
      </c>
      <c r="X33" s="52">
        <f t="shared" si="3"/>
        <v>-0.28915662650602414</v>
      </c>
      <c r="Y33" s="53">
        <f t="shared" si="4"/>
        <v>1107697</v>
      </c>
      <c r="Z33" s="53">
        <f t="shared" si="5"/>
        <v>6310620.7999999998</v>
      </c>
    </row>
    <row r="34" spans="2:26" x14ac:dyDescent="0.3">
      <c r="B34" s="60" t="s">
        <v>54</v>
      </c>
      <c r="C34" s="41">
        <v>0.62</v>
      </c>
      <c r="D34" s="41">
        <v>0.57999999999999996</v>
      </c>
      <c r="E34" s="41">
        <v>0.57999999999999996</v>
      </c>
      <c r="F34" s="42">
        <v>0.57999999999999996</v>
      </c>
      <c r="G34" s="43">
        <v>-4.0000000000000036E-2</v>
      </c>
      <c r="H34" s="43">
        <v>-6.4516129032258114</v>
      </c>
      <c r="I34" s="44">
        <v>473106</v>
      </c>
      <c r="J34" s="62">
        <v>275500.56</v>
      </c>
      <c r="K34" s="46">
        <v>-0.35555555555555562</v>
      </c>
      <c r="L34" s="47"/>
      <c r="V34" s="7" t="str">
        <f t="shared" si="2"/>
        <v>DAARCOMM</v>
      </c>
      <c r="W34" s="52">
        <f t="shared" si="15"/>
        <v>-6.4516129032258118E-2</v>
      </c>
      <c r="X34" s="52">
        <f t="shared" si="3"/>
        <v>-0.35555555555555562</v>
      </c>
      <c r="Y34" s="53">
        <f t="shared" si="4"/>
        <v>473106</v>
      </c>
      <c r="Z34" s="53">
        <f t="shared" si="5"/>
        <v>275500.56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98370</v>
      </c>
      <c r="J35" s="62">
        <v>42397470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98370</v>
      </c>
      <c r="Z35" s="53">
        <f t="shared" si="5"/>
        <v>42397470</v>
      </c>
    </row>
    <row r="36" spans="2:26" x14ac:dyDescent="0.3">
      <c r="B36" s="60" t="s">
        <v>56</v>
      </c>
      <c r="C36" s="41">
        <v>30</v>
      </c>
      <c r="D36" s="61">
        <v>30</v>
      </c>
      <c r="E36" s="61">
        <v>30</v>
      </c>
      <c r="F36" s="42">
        <v>30</v>
      </c>
      <c r="G36" s="43">
        <v>0</v>
      </c>
      <c r="H36" s="43">
        <v>0</v>
      </c>
      <c r="I36" s="44">
        <v>786102</v>
      </c>
      <c r="J36" s="62">
        <v>25242023.399999999</v>
      </c>
      <c r="K36" s="46">
        <v>-0.47368421052631582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-0.47368421052631582</v>
      </c>
      <c r="Y36" s="53">
        <f t="shared" si="4"/>
        <v>786102</v>
      </c>
      <c r="Z36" s="53">
        <f t="shared" si="5"/>
        <v>25242023.399999999</v>
      </c>
    </row>
    <row r="37" spans="2:26" x14ac:dyDescent="0.3">
      <c r="B37" s="60" t="s">
        <v>57</v>
      </c>
      <c r="C37" s="41">
        <v>1.2</v>
      </c>
      <c r="D37" s="41">
        <v>1.0900000000000001</v>
      </c>
      <c r="E37" s="41">
        <v>1.0900000000000001</v>
      </c>
      <c r="F37" s="42">
        <v>1.0900000000000001</v>
      </c>
      <c r="G37" s="43">
        <v>-0.10999999999999988</v>
      </c>
      <c r="H37" s="43">
        <v>-9.1666666666666572</v>
      </c>
      <c r="I37" s="44">
        <v>219280</v>
      </c>
      <c r="J37" s="62">
        <v>245036.2</v>
      </c>
      <c r="K37" s="46">
        <v>0.87931034482758652</v>
      </c>
      <c r="L37" s="47"/>
      <c r="V37" s="7" t="str">
        <f t="shared" si="2"/>
        <v>DEAPCAP</v>
      </c>
      <c r="W37" s="52">
        <f t="shared" si="15"/>
        <v>-9.1666666666666577E-2</v>
      </c>
      <c r="X37" s="52">
        <f t="shared" si="3"/>
        <v>0.87931034482758652</v>
      </c>
      <c r="Y37" s="53">
        <f t="shared" si="4"/>
        <v>219280</v>
      </c>
      <c r="Z37" s="53">
        <f t="shared" si="5"/>
        <v>245036.2</v>
      </c>
    </row>
    <row r="38" spans="2:26" x14ac:dyDescent="0.3">
      <c r="B38" s="60" t="s">
        <v>58</v>
      </c>
      <c r="C38" s="41">
        <v>3.5</v>
      </c>
      <c r="D38" s="41">
        <v>3.4</v>
      </c>
      <c r="E38" s="41">
        <v>3.3</v>
      </c>
      <c r="F38" s="42">
        <v>3.4</v>
      </c>
      <c r="G38" s="43">
        <v>-0.10000000000000009</v>
      </c>
      <c r="H38" s="43">
        <v>-2.8571428571428599</v>
      </c>
      <c r="I38" s="44">
        <v>3396056</v>
      </c>
      <c r="J38" s="62">
        <v>11442212.15</v>
      </c>
      <c r="K38" s="46">
        <v>0.17241379310344818</v>
      </c>
      <c r="L38" s="47"/>
      <c r="V38" s="7" t="str">
        <f t="shared" si="2"/>
        <v>ELLAHLAKES</v>
      </c>
      <c r="W38" s="52">
        <f t="shared" si="15"/>
        <v>-2.8571428571428598E-2</v>
      </c>
      <c r="X38" s="52">
        <f t="shared" si="3"/>
        <v>0.17241379310344818</v>
      </c>
      <c r="Y38" s="53">
        <f t="shared" si="4"/>
        <v>3396056</v>
      </c>
      <c r="Z38" s="53">
        <f t="shared" si="5"/>
        <v>11442212.15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3</v>
      </c>
      <c r="J39" s="62">
        <v>57.9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3</v>
      </c>
      <c r="Z39" s="53">
        <f t="shared" si="5"/>
        <v>57.9</v>
      </c>
    </row>
    <row r="40" spans="2:26" x14ac:dyDescent="0.3">
      <c r="B40" s="60" t="s">
        <v>60</v>
      </c>
      <c r="C40" s="41">
        <v>24.8</v>
      </c>
      <c r="D40" s="41">
        <v>24.8</v>
      </c>
      <c r="E40" s="41">
        <v>24.8</v>
      </c>
      <c r="F40" s="42">
        <v>24.8</v>
      </c>
      <c r="G40" s="43">
        <v>0</v>
      </c>
      <c r="H40" s="43">
        <v>0</v>
      </c>
      <c r="I40" s="44">
        <v>931199</v>
      </c>
      <c r="J40" s="62">
        <v>22135614.649999999</v>
      </c>
      <c r="K40" s="46">
        <v>0.79061371841155248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0.79061371841155248</v>
      </c>
      <c r="Y40" s="53">
        <f t="shared" si="4"/>
        <v>931199</v>
      </c>
      <c r="Z40" s="53">
        <f t="shared" si="5"/>
        <v>22135614.649999999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419058</v>
      </c>
      <c r="J41" s="62">
        <v>10868933.949999999</v>
      </c>
      <c r="K41" s="46">
        <v>0.22009569377990434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0.22009569377990434</v>
      </c>
      <c r="Y41" s="53">
        <f t="shared" si="4"/>
        <v>419058</v>
      </c>
      <c r="Z41" s="53">
        <f t="shared" si="5"/>
        <v>10868933.949999999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6910</v>
      </c>
      <c r="J42" s="62">
        <v>46642.5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6910</v>
      </c>
      <c r="Z42" s="53">
        <f t="shared" si="5"/>
        <v>46642.5</v>
      </c>
    </row>
    <row r="43" spans="2:26" x14ac:dyDescent="0.3">
      <c r="B43" s="60" t="s">
        <v>63</v>
      </c>
      <c r="C43" s="41">
        <v>10.9</v>
      </c>
      <c r="D43" s="61">
        <v>11.99</v>
      </c>
      <c r="E43" s="61">
        <v>11.99</v>
      </c>
      <c r="F43" s="42">
        <v>11.99</v>
      </c>
      <c r="G43" s="43">
        <v>1.0899999999999999</v>
      </c>
      <c r="H43" s="43">
        <v>9.9999999999999982</v>
      </c>
      <c r="I43" s="44">
        <v>273614</v>
      </c>
      <c r="J43" s="62">
        <v>3280631.86</v>
      </c>
      <c r="K43" s="46">
        <v>2.7468749999999997</v>
      </c>
      <c r="L43" s="47"/>
      <c r="V43" s="7" t="str">
        <f t="shared" si="2"/>
        <v>EUNISELL</v>
      </c>
      <c r="W43" s="52">
        <f t="shared" si="15"/>
        <v>9.9999999999999978E-2</v>
      </c>
      <c r="X43" s="52">
        <f t="shared" si="3"/>
        <v>2.7468749999999997</v>
      </c>
      <c r="Y43" s="53">
        <f t="shared" si="4"/>
        <v>273614</v>
      </c>
      <c r="Z43" s="53">
        <f t="shared" si="5"/>
        <v>3280631.86</v>
      </c>
    </row>
    <row r="44" spans="2:26" x14ac:dyDescent="0.3">
      <c r="B44" s="60" t="s">
        <v>64</v>
      </c>
      <c r="C44" s="41">
        <v>27.75</v>
      </c>
      <c r="D44" s="61">
        <v>27.6</v>
      </c>
      <c r="E44" s="61">
        <v>27.6</v>
      </c>
      <c r="F44" s="42">
        <v>27.6</v>
      </c>
      <c r="G44" s="43">
        <v>-0.14999999999999858</v>
      </c>
      <c r="H44" s="43">
        <v>-0.54054054054053546</v>
      </c>
      <c r="I44" s="44">
        <v>1332573</v>
      </c>
      <c r="J44" s="62">
        <v>36846393.100000001</v>
      </c>
      <c r="K44" s="46">
        <v>0.17197452229299359</v>
      </c>
      <c r="L44" s="47"/>
      <c r="V44" s="7" t="str">
        <f t="shared" si="2"/>
        <v>FBNH</v>
      </c>
      <c r="W44" s="52">
        <f t="shared" si="15"/>
        <v>-5.4054054054053545E-3</v>
      </c>
      <c r="X44" s="52">
        <f t="shared" si="3"/>
        <v>0.17197452229299359</v>
      </c>
      <c r="Y44" s="53">
        <f t="shared" si="4"/>
        <v>1332573</v>
      </c>
      <c r="Z44" s="53">
        <f t="shared" si="5"/>
        <v>36846393.100000001</v>
      </c>
    </row>
    <row r="45" spans="2:26" x14ac:dyDescent="0.3">
      <c r="B45" s="60" t="s">
        <v>65</v>
      </c>
      <c r="C45" s="41">
        <v>9.4</v>
      </c>
      <c r="D45" s="61">
        <v>9.5</v>
      </c>
      <c r="E45" s="61">
        <v>9.35</v>
      </c>
      <c r="F45" s="42">
        <v>9.5</v>
      </c>
      <c r="G45" s="43">
        <v>9.9999999999999645E-2</v>
      </c>
      <c r="H45" s="43">
        <v>1.0638297872340388</v>
      </c>
      <c r="I45" s="44">
        <v>1859933</v>
      </c>
      <c r="J45" s="62">
        <v>17464486.949999999</v>
      </c>
      <c r="K45" s="46">
        <v>0.28378378378378377</v>
      </c>
      <c r="L45" s="47"/>
      <c r="V45" s="7" t="str">
        <f t="shared" si="2"/>
        <v>FCMB</v>
      </c>
      <c r="W45" s="52">
        <f t="shared" si="15"/>
        <v>1.0638297872340387E-2</v>
      </c>
      <c r="X45" s="52">
        <f t="shared" si="3"/>
        <v>0.28378378378378377</v>
      </c>
      <c r="Y45" s="53">
        <f t="shared" si="4"/>
        <v>1859933</v>
      </c>
      <c r="Z45" s="53">
        <f t="shared" si="5"/>
        <v>17464486.949999999</v>
      </c>
    </row>
    <row r="46" spans="2:26" x14ac:dyDescent="0.3">
      <c r="B46" s="60" t="s">
        <v>66</v>
      </c>
      <c r="C46" s="41">
        <v>15</v>
      </c>
      <c r="D46" s="61">
        <v>15</v>
      </c>
      <c r="E46" s="61">
        <v>14.6</v>
      </c>
      <c r="F46" s="42">
        <v>14.95</v>
      </c>
      <c r="G46" s="43">
        <v>-5.0000000000000711E-2</v>
      </c>
      <c r="H46" s="43">
        <v>-0.33333333333333809</v>
      </c>
      <c r="I46" s="44">
        <v>7689997</v>
      </c>
      <c r="J46" s="62">
        <v>113890616.7</v>
      </c>
      <c r="K46" s="46">
        <v>0.37788018433179715</v>
      </c>
      <c r="L46" s="47"/>
      <c r="V46" s="7" t="str">
        <f t="shared" si="2"/>
        <v>FIDELITYBK</v>
      </c>
      <c r="W46" s="52">
        <f t="shared" si="15"/>
        <v>-3.3333333333333808E-3</v>
      </c>
      <c r="X46" s="52">
        <f t="shared" si="3"/>
        <v>0.37788018433179715</v>
      </c>
      <c r="Y46" s="53">
        <f t="shared" si="4"/>
        <v>7689997</v>
      </c>
      <c r="Z46" s="53">
        <f t="shared" si="5"/>
        <v>113890616.7</v>
      </c>
    </row>
    <row r="47" spans="2:26" x14ac:dyDescent="0.3">
      <c r="B47" s="60" t="s">
        <v>67</v>
      </c>
      <c r="C47" s="41">
        <v>14.95</v>
      </c>
      <c r="D47" s="61">
        <v>14.1</v>
      </c>
      <c r="E47" s="61">
        <v>14.1</v>
      </c>
      <c r="F47" s="42">
        <v>14.1</v>
      </c>
      <c r="G47" s="43">
        <v>-0.84999999999999964</v>
      </c>
      <c r="H47" s="43">
        <v>-5.685618729096988</v>
      </c>
      <c r="I47" s="44">
        <v>307273</v>
      </c>
      <c r="J47" s="62">
        <v>4336410.4000000004</v>
      </c>
      <c r="K47" s="46">
        <v>-0.19428571428571428</v>
      </c>
      <c r="L47" s="47"/>
      <c r="V47" s="7" t="str">
        <f t="shared" si="2"/>
        <v>FIDSON</v>
      </c>
      <c r="W47" s="52">
        <f t="shared" si="15"/>
        <v>-5.6856187290969883E-2</v>
      </c>
      <c r="X47" s="52">
        <f t="shared" si="3"/>
        <v>-0.19428571428571428</v>
      </c>
      <c r="Y47" s="53">
        <f t="shared" si="4"/>
        <v>307273</v>
      </c>
      <c r="Z47" s="53">
        <f t="shared" si="5"/>
        <v>4336410.4000000004</v>
      </c>
    </row>
    <row r="48" spans="2:26" x14ac:dyDescent="0.3">
      <c r="B48" s="60" t="s">
        <v>68</v>
      </c>
      <c r="C48" s="41">
        <v>71.5</v>
      </c>
      <c r="D48" s="61">
        <v>78.650000000000006</v>
      </c>
      <c r="E48" s="61">
        <v>78.650000000000006</v>
      </c>
      <c r="F48" s="42">
        <v>78.650000000000006</v>
      </c>
      <c r="G48" s="43">
        <v>7.1500000000000057</v>
      </c>
      <c r="H48" s="43">
        <v>10.000000000000007</v>
      </c>
      <c r="I48" s="44">
        <v>1000868</v>
      </c>
      <c r="J48" s="62">
        <v>78718268.200000003</v>
      </c>
      <c r="K48" s="46">
        <v>1.3797276853252649</v>
      </c>
      <c r="L48" s="47"/>
      <c r="V48" s="7" t="str">
        <f t="shared" si="2"/>
        <v>FLOURMILL</v>
      </c>
      <c r="W48" s="52">
        <f t="shared" si="15"/>
        <v>0.10000000000000007</v>
      </c>
      <c r="X48" s="52">
        <f t="shared" si="3"/>
        <v>1.3797276853252649</v>
      </c>
      <c r="Y48" s="53">
        <f t="shared" si="4"/>
        <v>1000868</v>
      </c>
      <c r="Z48" s="53">
        <f t="shared" si="5"/>
        <v>78718268.200000003</v>
      </c>
    </row>
    <row r="49" spans="2:26" x14ac:dyDescent="0.3">
      <c r="B49" s="60" t="s">
        <v>69</v>
      </c>
      <c r="C49" s="41">
        <v>1.9</v>
      </c>
      <c r="D49" s="61">
        <v>1.85</v>
      </c>
      <c r="E49" s="61">
        <v>1.81</v>
      </c>
      <c r="F49" s="42">
        <v>1.85</v>
      </c>
      <c r="G49" s="43">
        <v>-4.9999999999999822E-2</v>
      </c>
      <c r="H49" s="43">
        <v>-2.6315789473684119</v>
      </c>
      <c r="I49" s="44">
        <v>314981</v>
      </c>
      <c r="J49" s="62">
        <v>579020.6</v>
      </c>
      <c r="K49" s="46">
        <v>0.25</v>
      </c>
      <c r="L49" s="47"/>
      <c r="V49" s="7" t="str">
        <f t="shared" si="2"/>
        <v>FTNCOCOA</v>
      </c>
      <c r="W49" s="52">
        <f t="shared" si="15"/>
        <v>-2.6315789473684119E-2</v>
      </c>
      <c r="X49" s="52">
        <f t="shared" si="3"/>
        <v>0.25</v>
      </c>
      <c r="Y49" s="53">
        <f t="shared" si="4"/>
        <v>314981</v>
      </c>
      <c r="Z49" s="53">
        <f t="shared" si="5"/>
        <v>579020.6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877</v>
      </c>
      <c r="J50" s="62">
        <v>907695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877</v>
      </c>
      <c r="Z50" s="53">
        <f t="shared" si="5"/>
        <v>907695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31699</v>
      </c>
      <c r="J51" s="62">
        <v>105964.67</v>
      </c>
      <c r="K51" s="46">
        <v>0.17460317460317465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0.17460317460317465</v>
      </c>
      <c r="Y51" s="53">
        <f t="shared" si="4"/>
        <v>31699</v>
      </c>
      <c r="Z51" s="53">
        <f t="shared" si="5"/>
        <v>105964.67</v>
      </c>
    </row>
    <row r="52" spans="2:26" x14ac:dyDescent="0.3">
      <c r="B52" s="60" t="s">
        <v>72</v>
      </c>
      <c r="C52" s="41">
        <v>54.5</v>
      </c>
      <c r="D52" s="61">
        <v>56</v>
      </c>
      <c r="E52" s="61">
        <v>54</v>
      </c>
      <c r="F52" s="42">
        <v>56</v>
      </c>
      <c r="G52" s="43">
        <v>1.5</v>
      </c>
      <c r="H52" s="43">
        <v>2.7522935779816518</v>
      </c>
      <c r="I52" s="44">
        <v>12170568</v>
      </c>
      <c r="J52" s="62">
        <v>667237749.39999998</v>
      </c>
      <c r="K52" s="46">
        <v>0.38271604938271597</v>
      </c>
      <c r="L52" s="47"/>
      <c r="V52" s="7" t="str">
        <f t="shared" si="2"/>
        <v>GTCO</v>
      </c>
      <c r="W52" s="52">
        <f t="shared" si="15"/>
        <v>2.7522935779816519E-2</v>
      </c>
      <c r="X52" s="52">
        <f t="shared" si="3"/>
        <v>0.38271604938271597</v>
      </c>
      <c r="Y52" s="53">
        <f t="shared" si="4"/>
        <v>12170568</v>
      </c>
      <c r="Z52" s="53">
        <f t="shared" si="5"/>
        <v>667237749.39999998</v>
      </c>
    </row>
    <row r="53" spans="2:26" x14ac:dyDescent="0.3">
      <c r="B53" s="60" t="s">
        <v>73</v>
      </c>
      <c r="C53" s="41">
        <v>0.45</v>
      </c>
      <c r="D53" s="61">
        <v>0.49</v>
      </c>
      <c r="E53" s="61">
        <v>0.45</v>
      </c>
      <c r="F53" s="42">
        <v>0.45</v>
      </c>
      <c r="G53" s="43">
        <v>0</v>
      </c>
      <c r="H53" s="43">
        <v>0</v>
      </c>
      <c r="I53" s="44">
        <v>4009234</v>
      </c>
      <c r="J53" s="62">
        <v>1899270.3</v>
      </c>
      <c r="K53" s="46">
        <v>0.5517241379310347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0.5517241379310347</v>
      </c>
      <c r="Y53" s="53">
        <f t="shared" si="4"/>
        <v>4009234</v>
      </c>
      <c r="Z53" s="53">
        <f t="shared" si="5"/>
        <v>1899270.3</v>
      </c>
    </row>
    <row r="54" spans="2:26" x14ac:dyDescent="0.3">
      <c r="B54" s="60" t="s">
        <v>74</v>
      </c>
      <c r="C54" s="41">
        <v>65</v>
      </c>
      <c r="D54" s="41">
        <v>65</v>
      </c>
      <c r="E54" s="41">
        <v>65</v>
      </c>
      <c r="F54" s="42">
        <v>65</v>
      </c>
      <c r="G54" s="43">
        <v>0</v>
      </c>
      <c r="H54" s="43">
        <v>0</v>
      </c>
      <c r="I54" s="44">
        <v>185433</v>
      </c>
      <c r="J54" s="62">
        <v>11413103.4</v>
      </c>
      <c r="K54" s="46">
        <v>-1.5151515151515138E-2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-1.5151515151515138E-2</v>
      </c>
      <c r="Y54" s="53">
        <f t="shared" si="4"/>
        <v>185433</v>
      </c>
      <c r="Z54" s="53">
        <f t="shared" si="5"/>
        <v>11413103.4</v>
      </c>
    </row>
    <row r="55" spans="2:26" x14ac:dyDescent="0.3">
      <c r="B55" s="60" t="s">
        <v>75</v>
      </c>
      <c r="C55" s="41">
        <v>4.25</v>
      </c>
      <c r="D55" s="61">
        <v>4.66</v>
      </c>
      <c r="E55" s="61">
        <v>4.24</v>
      </c>
      <c r="F55" s="42">
        <v>4.4400000000000004</v>
      </c>
      <c r="G55" s="43">
        <v>0.19000000000000039</v>
      </c>
      <c r="H55" s="43">
        <v>4.4705882352941266</v>
      </c>
      <c r="I55" s="44">
        <v>7615905</v>
      </c>
      <c r="J55" s="62">
        <v>33851448.890000001</v>
      </c>
      <c r="K55" s="46">
        <v>0.33734939759036164</v>
      </c>
      <c r="L55" s="47"/>
      <c r="V55" s="7" t="str">
        <f t="shared" si="2"/>
        <v>HONYFLOUR</v>
      </c>
      <c r="W55" s="52">
        <f t="shared" si="15"/>
        <v>4.4705882352941269E-2</v>
      </c>
      <c r="X55" s="52">
        <f t="shared" si="3"/>
        <v>0.33734939759036164</v>
      </c>
      <c r="Y55" s="53">
        <f t="shared" si="4"/>
        <v>7615905</v>
      </c>
      <c r="Z55" s="53">
        <f t="shared" si="5"/>
        <v>33851448.890000001</v>
      </c>
    </row>
    <row r="56" spans="2:26" x14ac:dyDescent="0.3">
      <c r="B56" s="60" t="s">
        <v>76</v>
      </c>
      <c r="C56" s="41">
        <v>8.1999999999999993</v>
      </c>
      <c r="D56" s="61">
        <v>7.5</v>
      </c>
      <c r="E56" s="61">
        <v>7.5</v>
      </c>
      <c r="F56" s="42">
        <v>7.5</v>
      </c>
      <c r="G56" s="43">
        <v>-0.69999999999999929</v>
      </c>
      <c r="H56" s="43">
        <v>-8.5365853658536501</v>
      </c>
      <c r="I56" s="44">
        <v>1654467</v>
      </c>
      <c r="J56" s="62">
        <v>12798960.800000001</v>
      </c>
      <c r="K56" s="46">
        <v>0.25</v>
      </c>
      <c r="L56" s="47"/>
      <c r="V56" s="7" t="str">
        <f t="shared" si="2"/>
        <v>IKEJAHOTEL</v>
      </c>
      <c r="W56" s="52">
        <f t="shared" si="15"/>
        <v>-8.5365853658536495E-2</v>
      </c>
      <c r="X56" s="52">
        <f t="shared" si="3"/>
        <v>0.25</v>
      </c>
      <c r="Y56" s="53">
        <f t="shared" si="4"/>
        <v>1654467</v>
      </c>
      <c r="Z56" s="53">
        <f t="shared" si="5"/>
        <v>12798960.800000001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7462</v>
      </c>
      <c r="J57" s="62">
        <v>255200.4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7462</v>
      </c>
      <c r="Z57" s="53">
        <f t="shared" si="5"/>
        <v>255200.4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602</v>
      </c>
      <c r="J58" s="62">
        <v>3852.8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602</v>
      </c>
      <c r="Z58" s="53">
        <f t="shared" si="5"/>
        <v>3852.8</v>
      </c>
    </row>
    <row r="59" spans="2:26" x14ac:dyDescent="0.3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44">
        <v>961492</v>
      </c>
      <c r="J59" s="62">
        <v>3860994.28</v>
      </c>
      <c r="K59" s="46">
        <v>-0.16666666666666663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-0.16666666666666663</v>
      </c>
      <c r="Y59" s="53">
        <f t="shared" si="4"/>
        <v>961492</v>
      </c>
      <c r="Z59" s="53">
        <f t="shared" si="5"/>
        <v>3860994.28</v>
      </c>
    </row>
    <row r="60" spans="2:26" x14ac:dyDescent="0.3">
      <c r="B60" s="60" t="s">
        <v>80</v>
      </c>
      <c r="C60" s="41">
        <v>1.45</v>
      </c>
      <c r="D60" s="61">
        <v>1.45</v>
      </c>
      <c r="E60" s="61">
        <v>1.45</v>
      </c>
      <c r="F60" s="42">
        <v>1.45</v>
      </c>
      <c r="G60" s="43">
        <v>0</v>
      </c>
      <c r="H60" s="43">
        <v>0</v>
      </c>
      <c r="I60" s="44">
        <v>90206</v>
      </c>
      <c r="J60" s="62">
        <v>135053.66</v>
      </c>
      <c r="K60" s="46">
        <v>4.3165467625899234E-2</v>
      </c>
      <c r="V60" s="7" t="str">
        <f t="shared" si="2"/>
        <v>INTENEGINS</v>
      </c>
      <c r="W60" s="52">
        <f t="shared" si="15"/>
        <v>0</v>
      </c>
      <c r="X60" s="52">
        <f t="shared" si="3"/>
        <v>4.3165467625899234E-2</v>
      </c>
      <c r="Y60" s="53">
        <f t="shared" si="4"/>
        <v>90206</v>
      </c>
      <c r="Z60" s="53">
        <f t="shared" si="5"/>
        <v>135053.66</v>
      </c>
    </row>
    <row r="61" spans="2:26" x14ac:dyDescent="0.3">
      <c r="B61" s="60" t="s">
        <v>81</v>
      </c>
      <c r="C61" s="41">
        <v>2.2999999999999998</v>
      </c>
      <c r="D61" s="61">
        <v>2.35</v>
      </c>
      <c r="E61" s="61">
        <v>2.15</v>
      </c>
      <c r="F61" s="42">
        <v>2.3199999999999998</v>
      </c>
      <c r="G61" s="43">
        <v>2.0000000000000018E-2</v>
      </c>
      <c r="H61" s="43">
        <v>0.86956521739130521</v>
      </c>
      <c r="I61" s="44">
        <v>11662534</v>
      </c>
      <c r="J61" s="62">
        <v>25988312.969999999</v>
      </c>
      <c r="K61" s="46">
        <v>0.19587628865979378</v>
      </c>
      <c r="L61" s="47"/>
      <c r="V61" s="7" t="str">
        <f t="shared" si="2"/>
        <v>JAIZBANK</v>
      </c>
      <c r="W61" s="52">
        <f t="shared" si="15"/>
        <v>8.6956521739130523E-3</v>
      </c>
      <c r="X61" s="52">
        <f t="shared" si="3"/>
        <v>0.19587628865979378</v>
      </c>
      <c r="Y61" s="53">
        <f t="shared" si="4"/>
        <v>11662534</v>
      </c>
      <c r="Z61" s="53">
        <f t="shared" si="5"/>
        <v>25988312.969999999</v>
      </c>
    </row>
    <row r="62" spans="2:26" x14ac:dyDescent="0.3">
      <c r="B62" s="60" t="s">
        <v>82</v>
      </c>
      <c r="C62" s="41">
        <v>2.17</v>
      </c>
      <c r="D62" s="41">
        <v>2.17</v>
      </c>
      <c r="E62" s="41">
        <v>2.11</v>
      </c>
      <c r="F62" s="42">
        <v>2.15</v>
      </c>
      <c r="G62" s="43">
        <v>-2.0000000000000018E-2</v>
      </c>
      <c r="H62" s="43">
        <v>-0.9216589861751161</v>
      </c>
      <c r="I62" s="44">
        <v>4244792</v>
      </c>
      <c r="J62" s="62">
        <v>9119193.3100000005</v>
      </c>
      <c r="K62" s="46">
        <v>0.26470588235294112</v>
      </c>
      <c r="L62" s="47"/>
      <c r="V62" s="7" t="str">
        <f t="shared" si="2"/>
        <v>JAPAULGOLD</v>
      </c>
      <c r="W62" s="52">
        <f t="shared" si="15"/>
        <v>-9.2165898617511607E-3</v>
      </c>
      <c r="X62" s="52">
        <f t="shared" si="3"/>
        <v>0.26470588235294112</v>
      </c>
      <c r="Y62" s="53">
        <f t="shared" si="4"/>
        <v>4244792</v>
      </c>
      <c r="Z62" s="53">
        <f t="shared" si="5"/>
        <v>9119193.3100000005</v>
      </c>
    </row>
    <row r="63" spans="2:26" x14ac:dyDescent="0.3">
      <c r="B63" s="60" t="s">
        <v>83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168566</v>
      </c>
      <c r="J63" s="62">
        <v>27091232.75</v>
      </c>
      <c r="K63" s="46">
        <v>3.0116279069767442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3.0116279069767442</v>
      </c>
      <c r="Y63" s="53">
        <f t="shared" si="4"/>
        <v>168566</v>
      </c>
      <c r="Z63" s="53">
        <f t="shared" si="5"/>
        <v>27091232.75</v>
      </c>
    </row>
    <row r="64" spans="2:26" x14ac:dyDescent="0.3">
      <c r="B64" s="60" t="s">
        <v>84</v>
      </c>
      <c r="C64" s="41">
        <v>7.02</v>
      </c>
      <c r="D64" s="61">
        <v>7.72</v>
      </c>
      <c r="E64" s="61">
        <v>7.72</v>
      </c>
      <c r="F64" s="42">
        <v>7.72</v>
      </c>
      <c r="G64" s="43">
        <v>0.70000000000000018</v>
      </c>
      <c r="H64" s="43">
        <v>9.971509971509974</v>
      </c>
      <c r="I64" s="44">
        <v>115042</v>
      </c>
      <c r="J64" s="62">
        <v>888124.24</v>
      </c>
      <c r="K64" s="46">
        <v>2.327586206896552</v>
      </c>
      <c r="L64" s="47"/>
      <c r="V64" s="7" t="str">
        <f t="shared" si="2"/>
        <v>JOHNHOLT</v>
      </c>
      <c r="W64" s="52">
        <f t="shared" si="15"/>
        <v>9.9715099715099745E-2</v>
      </c>
      <c r="X64" s="52">
        <f t="shared" si="3"/>
        <v>2.327586206896552</v>
      </c>
      <c r="Y64" s="53">
        <f t="shared" si="4"/>
        <v>115042</v>
      </c>
      <c r="Z64" s="53">
        <f t="shared" si="5"/>
        <v>888124.24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5470</v>
      </c>
      <c r="J65" s="62">
        <v>50706.9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5470</v>
      </c>
      <c r="Z65" s="53">
        <f t="shared" si="5"/>
        <v>50706.9</v>
      </c>
    </row>
    <row r="66" spans="2:26" x14ac:dyDescent="0.3">
      <c r="B66" s="60" t="s">
        <v>86</v>
      </c>
      <c r="C66" s="41">
        <v>2.38</v>
      </c>
      <c r="D66" s="61">
        <v>2.38</v>
      </c>
      <c r="E66" s="61">
        <v>2.37</v>
      </c>
      <c r="F66" s="42">
        <v>2.38</v>
      </c>
      <c r="G66" s="43">
        <v>0</v>
      </c>
      <c r="H66" s="43">
        <v>0</v>
      </c>
      <c r="I66" s="44">
        <v>1075714</v>
      </c>
      <c r="J66" s="62">
        <v>2581390</v>
      </c>
      <c r="K66" s="46">
        <v>0.25263157894736832</v>
      </c>
      <c r="L66" s="47"/>
      <c r="V66" s="7" t="str">
        <f t="shared" si="2"/>
        <v>LASACO</v>
      </c>
      <c r="W66" s="52">
        <f t="shared" si="15"/>
        <v>0</v>
      </c>
      <c r="X66" s="52">
        <f t="shared" si="3"/>
        <v>0.25263157894736832</v>
      </c>
      <c r="Y66" s="53">
        <f t="shared" si="4"/>
        <v>1075714</v>
      </c>
      <c r="Z66" s="53">
        <f t="shared" si="5"/>
        <v>2581390</v>
      </c>
    </row>
    <row r="67" spans="2:26" x14ac:dyDescent="0.3">
      <c r="B67" s="60" t="s">
        <v>87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18571</v>
      </c>
      <c r="J67" s="62">
        <v>55899.519999999997</v>
      </c>
      <c r="K67" s="46">
        <v>4.0752351097178563E-2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4.0752351097178563E-2</v>
      </c>
      <c r="Y67" s="53">
        <f t="shared" si="4"/>
        <v>18571</v>
      </c>
      <c r="Z67" s="53">
        <f t="shared" si="5"/>
        <v>55899.519999999997</v>
      </c>
    </row>
    <row r="68" spans="2:26" x14ac:dyDescent="0.3">
      <c r="B68" s="60" t="s">
        <v>88</v>
      </c>
      <c r="C68" s="41">
        <v>0.9</v>
      </c>
      <c r="D68" s="61">
        <v>0.9</v>
      </c>
      <c r="E68" s="61">
        <v>0.88</v>
      </c>
      <c r="F68" s="42">
        <v>0.88</v>
      </c>
      <c r="G68" s="43">
        <v>-2.0000000000000018E-2</v>
      </c>
      <c r="H68" s="43">
        <v>-2.2222222222222241</v>
      </c>
      <c r="I68" s="44">
        <v>2613243</v>
      </c>
      <c r="J68" s="62">
        <v>2347382.2999999998</v>
      </c>
      <c r="K68" s="46">
        <v>9.9999999999999867E-2</v>
      </c>
      <c r="L68" s="47"/>
      <c r="V68" s="7" t="str">
        <f t="shared" si="2"/>
        <v>LINKASSURE</v>
      </c>
      <c r="W68" s="52">
        <f t="shared" si="15"/>
        <v>-2.222222222222224E-2</v>
      </c>
      <c r="X68" s="52">
        <f t="shared" si="3"/>
        <v>9.9999999999999867E-2</v>
      </c>
      <c r="Y68" s="53">
        <f t="shared" si="4"/>
        <v>2613243</v>
      </c>
      <c r="Z68" s="53">
        <f t="shared" si="5"/>
        <v>2347382.2999999998</v>
      </c>
    </row>
    <row r="69" spans="2:26" x14ac:dyDescent="0.3">
      <c r="B69" s="60" t="s">
        <v>89</v>
      </c>
      <c r="C69" s="41">
        <v>3.7</v>
      </c>
      <c r="D69" s="61">
        <v>3.7</v>
      </c>
      <c r="E69" s="61">
        <v>3.7</v>
      </c>
      <c r="F69" s="42">
        <v>3.7</v>
      </c>
      <c r="G69" s="43">
        <v>0</v>
      </c>
      <c r="H69" s="43">
        <v>0</v>
      </c>
      <c r="I69" s="44">
        <v>510588</v>
      </c>
      <c r="J69" s="62">
        <v>1886611.24</v>
      </c>
      <c r="K69" s="46">
        <v>1</v>
      </c>
      <c r="L69" s="47"/>
      <c r="V69" s="7" t="str">
        <f t="shared" si="2"/>
        <v>LIVESTOCK</v>
      </c>
      <c r="W69" s="52">
        <f t="shared" si="15"/>
        <v>0</v>
      </c>
      <c r="X69" s="52">
        <f t="shared" si="3"/>
        <v>1</v>
      </c>
      <c r="Y69" s="53">
        <f t="shared" si="4"/>
        <v>510588</v>
      </c>
      <c r="Z69" s="53">
        <f t="shared" si="5"/>
        <v>1886611.24</v>
      </c>
    </row>
    <row r="70" spans="2:26" x14ac:dyDescent="0.3">
      <c r="B70" s="60" t="s">
        <v>90</v>
      </c>
      <c r="C70" s="41">
        <v>3</v>
      </c>
      <c r="D70" s="41">
        <v>3</v>
      </c>
      <c r="E70" s="41">
        <v>3</v>
      </c>
      <c r="F70" s="42">
        <v>3</v>
      </c>
      <c r="G70" s="43">
        <v>0</v>
      </c>
      <c r="H70" s="43">
        <v>0</v>
      </c>
      <c r="I70" s="44">
        <v>95</v>
      </c>
      <c r="J70" s="62">
        <v>285</v>
      </c>
      <c r="K70" s="46">
        <v>6.7114093959732557E-3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6.7114093959732557E-3</v>
      </c>
      <c r="Y70" s="53">
        <f t="shared" si="4"/>
        <v>95</v>
      </c>
      <c r="Z70" s="53">
        <f t="shared" si="5"/>
        <v>285</v>
      </c>
    </row>
    <row r="71" spans="2:26" x14ac:dyDescent="0.3">
      <c r="B71" s="60" t="s">
        <v>91</v>
      </c>
      <c r="C71" s="41">
        <v>6.35</v>
      </c>
      <c r="D71" s="41">
        <v>6.35</v>
      </c>
      <c r="E71" s="41">
        <v>6.35</v>
      </c>
      <c r="F71" s="42">
        <v>6.35</v>
      </c>
      <c r="G71" s="43">
        <v>0</v>
      </c>
      <c r="H71" s="43">
        <v>0</v>
      </c>
      <c r="I71" s="44">
        <v>236532</v>
      </c>
      <c r="J71" s="62">
        <v>1469287.11</v>
      </c>
      <c r="K71" s="46">
        <v>0.15454545454545454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0.15454545454545454</v>
      </c>
      <c r="Y71" s="53">
        <f t="shared" si="4"/>
        <v>236532</v>
      </c>
      <c r="Z71" s="53">
        <f t="shared" si="5"/>
        <v>1469287.11</v>
      </c>
    </row>
    <row r="72" spans="2:26" x14ac:dyDescent="0.3">
      <c r="B72" s="60" t="s">
        <v>92</v>
      </c>
      <c r="C72" s="41">
        <v>7.8</v>
      </c>
      <c r="D72" s="41">
        <v>8</v>
      </c>
      <c r="E72" s="41">
        <v>7.6</v>
      </c>
      <c r="F72" s="42">
        <v>8</v>
      </c>
      <c r="G72" s="43">
        <v>0.20000000000000018</v>
      </c>
      <c r="H72" s="43">
        <v>2.5641025641025665</v>
      </c>
      <c r="I72" s="44">
        <v>932979</v>
      </c>
      <c r="J72" s="62">
        <v>7214828.7000000002</v>
      </c>
      <c r="K72" s="46">
        <v>0.52380952380952372</v>
      </c>
      <c r="L72" s="47"/>
      <c r="V72" s="7" t="str">
        <f t="shared" si="2"/>
        <v>MAYBAKER</v>
      </c>
      <c r="W72" s="52">
        <f t="shared" si="15"/>
        <v>2.5641025641025664E-2</v>
      </c>
      <c r="X72" s="52">
        <f t="shared" si="3"/>
        <v>0.52380952380952372</v>
      </c>
      <c r="Y72" s="53">
        <f t="shared" si="4"/>
        <v>932979</v>
      </c>
      <c r="Z72" s="53">
        <f t="shared" si="5"/>
        <v>7214828.7000000002</v>
      </c>
    </row>
    <row r="73" spans="2:26" x14ac:dyDescent="0.3">
      <c r="B73" s="60" t="s">
        <v>93</v>
      </c>
      <c r="C73" s="41">
        <v>1.5</v>
      </c>
      <c r="D73" s="41">
        <v>1.5</v>
      </c>
      <c r="E73" s="41">
        <v>1.48</v>
      </c>
      <c r="F73" s="42">
        <v>1.48</v>
      </c>
      <c r="G73" s="43">
        <v>-2.0000000000000018E-2</v>
      </c>
      <c r="H73" s="43">
        <v>-1.3333333333333344</v>
      </c>
      <c r="I73" s="44">
        <v>1371687</v>
      </c>
      <c r="J73" s="62">
        <v>2038331.43</v>
      </c>
      <c r="K73" s="46">
        <v>0.76190476190476186</v>
      </c>
      <c r="L73" s="47"/>
      <c r="V73" s="7" t="str">
        <f t="shared" ref="V73:V132" si="18">IF(ISTEXT(B73),B73,"")</f>
        <v>MCNICHOLS</v>
      </c>
      <c r="W73" s="52">
        <f t="shared" si="15"/>
        <v>-1.3333333333333343E-2</v>
      </c>
      <c r="X73" s="52">
        <f t="shared" ref="X73:X132" si="19">IF(ISTEXT(B73),K73,"")</f>
        <v>0.76190476190476186</v>
      </c>
      <c r="Y73" s="53">
        <f t="shared" ref="Y73:Y132" si="20">IF(ISTEXT(B73),I73,"")</f>
        <v>1371687</v>
      </c>
      <c r="Z73" s="53">
        <f t="shared" ref="Z73:Z132" si="21">IF(ISTEXT(B73),J73,"")</f>
        <v>2038331.43</v>
      </c>
    </row>
    <row r="74" spans="2:26" x14ac:dyDescent="0.3">
      <c r="B74" s="60" t="s">
        <v>94</v>
      </c>
      <c r="C74" s="41">
        <v>12.95</v>
      </c>
      <c r="D74" s="61">
        <v>12.95</v>
      </c>
      <c r="E74" s="61">
        <v>12.95</v>
      </c>
      <c r="F74" s="42">
        <v>12.95</v>
      </c>
      <c r="G74" s="43">
        <v>0</v>
      </c>
      <c r="H74" s="43">
        <v>0</v>
      </c>
      <c r="I74" s="44">
        <v>47220</v>
      </c>
      <c r="J74" s="62">
        <v>552474</v>
      </c>
      <c r="K74" s="46">
        <v>7.9166666666666607E-2</v>
      </c>
      <c r="L74" s="47"/>
      <c r="V74" s="7" t="str">
        <f t="shared" si="18"/>
        <v>MECURE</v>
      </c>
      <c r="W74" s="52">
        <f t="shared" ref="W74:W132" si="22">IF(ISTEXT(B74),H74,"")/100</f>
        <v>0</v>
      </c>
      <c r="X74" s="52">
        <f t="shared" si="19"/>
        <v>7.9166666666666607E-2</v>
      </c>
      <c r="Y74" s="53">
        <f t="shared" si="20"/>
        <v>47220</v>
      </c>
      <c r="Z74" s="53">
        <f t="shared" si="21"/>
        <v>552474</v>
      </c>
    </row>
    <row r="75" spans="2:26" x14ac:dyDescent="0.3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702</v>
      </c>
      <c r="J75" s="62">
        <v>2815.02</v>
      </c>
      <c r="K75" s="46">
        <v>0.58928571428571441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0.58928571428571441</v>
      </c>
      <c r="Y75" s="53">
        <f t="shared" si="20"/>
        <v>702</v>
      </c>
      <c r="Z75" s="53">
        <f t="shared" si="21"/>
        <v>2815.02</v>
      </c>
    </row>
    <row r="76" spans="2:26" x14ac:dyDescent="0.3">
      <c r="B76" s="60" t="s">
        <v>96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4224</v>
      </c>
      <c r="J76" s="62">
        <v>518011</v>
      </c>
      <c r="K76" s="46">
        <v>0.25714285714285712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0.25714285714285712</v>
      </c>
      <c r="Y76" s="53">
        <f t="shared" si="20"/>
        <v>4224</v>
      </c>
      <c r="Z76" s="53">
        <f t="shared" si="21"/>
        <v>518011</v>
      </c>
    </row>
    <row r="77" spans="2:26" x14ac:dyDescent="0.3">
      <c r="B77" s="60" t="s">
        <v>97</v>
      </c>
      <c r="C77" s="41">
        <v>170</v>
      </c>
      <c r="D77" s="61">
        <v>170</v>
      </c>
      <c r="E77" s="61">
        <v>170</v>
      </c>
      <c r="F77" s="42">
        <v>170</v>
      </c>
      <c r="G77" s="43">
        <v>0</v>
      </c>
      <c r="H77" s="43">
        <v>0</v>
      </c>
      <c r="I77" s="44">
        <v>396878</v>
      </c>
      <c r="J77" s="62">
        <v>67900735.200000003</v>
      </c>
      <c r="K77" s="46">
        <v>-0.35606060606060608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-0.35606060606060608</v>
      </c>
      <c r="Y77" s="53">
        <f t="shared" si="20"/>
        <v>396878</v>
      </c>
      <c r="Z77" s="53">
        <f t="shared" si="21"/>
        <v>67900735.200000003</v>
      </c>
    </row>
    <row r="78" spans="2:26" x14ac:dyDescent="0.3">
      <c r="B78" s="60" t="s">
        <v>98</v>
      </c>
      <c r="C78" s="41">
        <v>7.95</v>
      </c>
      <c r="D78" s="41">
        <v>7.95</v>
      </c>
      <c r="E78" s="41">
        <v>7.95</v>
      </c>
      <c r="F78" s="42">
        <v>7.95</v>
      </c>
      <c r="G78" s="43">
        <v>0</v>
      </c>
      <c r="H78" s="43">
        <v>0</v>
      </c>
      <c r="I78" s="44">
        <v>43250</v>
      </c>
      <c r="J78" s="62">
        <v>311400</v>
      </c>
      <c r="K78" s="46">
        <v>-0.57189014539579963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-0.57189014539579963</v>
      </c>
      <c r="Y78" s="53">
        <f t="shared" si="20"/>
        <v>43250</v>
      </c>
      <c r="Z78" s="53">
        <f t="shared" si="21"/>
        <v>311400</v>
      </c>
    </row>
    <row r="79" spans="2:26" x14ac:dyDescent="0.3">
      <c r="B79" s="60" t="s">
        <v>99</v>
      </c>
      <c r="C79" s="41">
        <v>38</v>
      </c>
      <c r="D79" s="41">
        <v>38</v>
      </c>
      <c r="E79" s="41">
        <v>38</v>
      </c>
      <c r="F79" s="42">
        <v>38</v>
      </c>
      <c r="G79" s="43">
        <v>0</v>
      </c>
      <c r="H79" s="43">
        <v>0</v>
      </c>
      <c r="I79" s="44">
        <v>826478</v>
      </c>
      <c r="J79" s="62">
        <v>30946928.699999999</v>
      </c>
      <c r="K79" s="46">
        <v>0.49606299212598426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0.49606299212598426</v>
      </c>
      <c r="Y79" s="53">
        <f t="shared" si="20"/>
        <v>826478</v>
      </c>
      <c r="Z79" s="53">
        <f t="shared" si="21"/>
        <v>30946928.699999999</v>
      </c>
    </row>
    <row r="80" spans="2:26" x14ac:dyDescent="0.3">
      <c r="B80" s="60" t="s">
        <v>100</v>
      </c>
      <c r="C80" s="41">
        <v>30</v>
      </c>
      <c r="D80" s="61">
        <v>30</v>
      </c>
      <c r="E80" s="61">
        <v>30</v>
      </c>
      <c r="F80" s="42">
        <v>30</v>
      </c>
      <c r="G80" s="43">
        <v>0</v>
      </c>
      <c r="H80" s="43">
        <v>0</v>
      </c>
      <c r="I80" s="44">
        <v>103199</v>
      </c>
      <c r="J80" s="62">
        <v>3013662.95</v>
      </c>
      <c r="K80" s="46">
        <v>-0.44186046511627908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-0.44186046511627908</v>
      </c>
      <c r="Y80" s="53">
        <f t="shared" si="20"/>
        <v>103199</v>
      </c>
      <c r="Z80" s="53">
        <f t="shared" si="21"/>
        <v>3013662.95</v>
      </c>
    </row>
    <row r="81" spans="2:26" x14ac:dyDescent="0.3">
      <c r="B81" s="60" t="s">
        <v>101</v>
      </c>
      <c r="C81" s="41">
        <v>27</v>
      </c>
      <c r="D81" s="41">
        <v>27</v>
      </c>
      <c r="E81" s="41">
        <v>27</v>
      </c>
      <c r="F81" s="42">
        <v>27</v>
      </c>
      <c r="G81" s="43">
        <v>0</v>
      </c>
      <c r="H81" s="43">
        <v>0</v>
      </c>
      <c r="I81" s="44">
        <v>1170462</v>
      </c>
      <c r="J81" s="62">
        <v>31680332.050000001</v>
      </c>
      <c r="K81" s="46">
        <v>-0.25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-0.25</v>
      </c>
      <c r="Y81" s="53">
        <f t="shared" si="20"/>
        <v>1170462</v>
      </c>
      <c r="Z81" s="53">
        <f t="shared" si="21"/>
        <v>31680332.050000001</v>
      </c>
    </row>
    <row r="82" spans="2:26" x14ac:dyDescent="0.3">
      <c r="B82" s="60" t="s">
        <v>102</v>
      </c>
      <c r="C82" s="41">
        <v>1.9</v>
      </c>
      <c r="D82" s="61">
        <v>1.9</v>
      </c>
      <c r="E82" s="61">
        <v>1.9</v>
      </c>
      <c r="F82" s="42">
        <v>1.9</v>
      </c>
      <c r="G82" s="43">
        <v>0</v>
      </c>
      <c r="H82" s="43">
        <v>0</v>
      </c>
      <c r="I82" s="44">
        <v>163081</v>
      </c>
      <c r="J82" s="62">
        <v>308596.02</v>
      </c>
      <c r="K82" s="46">
        <v>-2.0618556701030966E-2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-2.0618556701030966E-2</v>
      </c>
      <c r="Y82" s="53">
        <f t="shared" si="20"/>
        <v>163081</v>
      </c>
      <c r="Z82" s="53">
        <f t="shared" si="21"/>
        <v>308596.02</v>
      </c>
    </row>
    <row r="83" spans="2:26" x14ac:dyDescent="0.3">
      <c r="B83" s="60" t="s">
        <v>103</v>
      </c>
      <c r="C83" s="41">
        <v>8</v>
      </c>
      <c r="D83" s="41">
        <v>8</v>
      </c>
      <c r="E83" s="41">
        <v>8</v>
      </c>
      <c r="F83" s="42">
        <v>8</v>
      </c>
      <c r="G83" s="43">
        <v>0</v>
      </c>
      <c r="H83" s="43">
        <v>0</v>
      </c>
      <c r="I83" s="44">
        <v>466383</v>
      </c>
      <c r="J83" s="62">
        <v>3770009.45</v>
      </c>
      <c r="K83" s="46">
        <v>0.26984126984126977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0.26984126984126977</v>
      </c>
      <c r="Y83" s="53">
        <f t="shared" si="20"/>
        <v>466383</v>
      </c>
      <c r="Z83" s="53">
        <f t="shared" si="21"/>
        <v>3770009.45</v>
      </c>
    </row>
    <row r="84" spans="2:26" x14ac:dyDescent="0.3">
      <c r="B84" s="60" t="s">
        <v>104</v>
      </c>
      <c r="C84" s="41">
        <v>850</v>
      </c>
      <c r="D84" s="41">
        <v>850</v>
      </c>
      <c r="E84" s="41">
        <v>850</v>
      </c>
      <c r="F84" s="42">
        <v>850</v>
      </c>
      <c r="G84" s="43">
        <v>0</v>
      </c>
      <c r="H84" s="43">
        <v>0</v>
      </c>
      <c r="I84" s="44">
        <v>91044</v>
      </c>
      <c r="J84" s="62">
        <v>74554501.700000003</v>
      </c>
      <c r="K84" s="46">
        <v>-0.22727272727272729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-0.22727272727272729</v>
      </c>
      <c r="Y84" s="53">
        <f t="shared" si="20"/>
        <v>91044</v>
      </c>
      <c r="Z84" s="53">
        <f t="shared" si="21"/>
        <v>74554501.700000003</v>
      </c>
    </row>
    <row r="85" spans="2:26" x14ac:dyDescent="0.3">
      <c r="B85" s="60" t="s">
        <v>105</v>
      </c>
      <c r="C85" s="41">
        <v>23</v>
      </c>
      <c r="D85" s="41">
        <v>24.95</v>
      </c>
      <c r="E85" s="41">
        <v>24.55</v>
      </c>
      <c r="F85" s="42">
        <v>24.95</v>
      </c>
      <c r="G85" s="43">
        <v>1.9499999999999993</v>
      </c>
      <c r="H85" s="43">
        <v>8.4782608695652151</v>
      </c>
      <c r="I85" s="44">
        <v>2466573</v>
      </c>
      <c r="J85" s="62">
        <v>60669896.5</v>
      </c>
      <c r="K85" s="46">
        <v>6.1702127659574391E-2</v>
      </c>
      <c r="L85" s="47"/>
      <c r="V85" s="7" t="str">
        <f t="shared" si="18"/>
        <v>NGXGROUP</v>
      </c>
      <c r="W85" s="52">
        <f t="shared" si="22"/>
        <v>8.4782608695652156E-2</v>
      </c>
      <c r="X85" s="52">
        <f t="shared" si="19"/>
        <v>6.1702127659574391E-2</v>
      </c>
      <c r="Y85" s="53">
        <f t="shared" si="20"/>
        <v>2466573</v>
      </c>
      <c r="Z85" s="53">
        <f t="shared" si="21"/>
        <v>60669896.5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22435</v>
      </c>
      <c r="J86" s="62">
        <v>2503646</v>
      </c>
      <c r="K86" s="46">
        <v>-2.017543859649118E-2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-2.017543859649118E-2</v>
      </c>
      <c r="Y86" s="53">
        <f t="shared" si="20"/>
        <v>22435</v>
      </c>
      <c r="Z86" s="53">
        <f t="shared" si="21"/>
        <v>2503646</v>
      </c>
    </row>
    <row r="87" spans="2:26" x14ac:dyDescent="0.3">
      <c r="B87" s="60" t="s">
        <v>107</v>
      </c>
      <c r="C87" s="41">
        <v>37.5</v>
      </c>
      <c r="D87" s="41">
        <v>37.5</v>
      </c>
      <c r="E87" s="41">
        <v>37.5</v>
      </c>
      <c r="F87" s="42">
        <v>37.5</v>
      </c>
      <c r="G87" s="43">
        <v>0</v>
      </c>
      <c r="H87" s="43">
        <v>0</v>
      </c>
      <c r="I87" s="44">
        <v>34855</v>
      </c>
      <c r="J87" s="62">
        <v>1221566.1499999999</v>
      </c>
      <c r="K87" s="46">
        <v>-0.17582417582417587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-0.17582417582417587</v>
      </c>
      <c r="Y87" s="53">
        <f t="shared" si="20"/>
        <v>34855</v>
      </c>
      <c r="Z87" s="53">
        <f t="shared" si="21"/>
        <v>1221566.1499999999</v>
      </c>
    </row>
    <row r="88" spans="2:26" x14ac:dyDescent="0.3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44">
        <v>10</v>
      </c>
      <c r="J88" s="62">
        <v>570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10</v>
      </c>
      <c r="Z88" s="53">
        <f t="shared" si="21"/>
        <v>570</v>
      </c>
    </row>
    <row r="89" spans="2:26" x14ac:dyDescent="0.3">
      <c r="B89" s="60" t="s">
        <v>109</v>
      </c>
      <c r="C89" s="41">
        <v>1.59</v>
      </c>
      <c r="D89" s="41">
        <v>1.5</v>
      </c>
      <c r="E89" s="41">
        <v>1.5</v>
      </c>
      <c r="F89" s="42">
        <v>1.5</v>
      </c>
      <c r="G89" s="43">
        <v>-9.000000000000008E-2</v>
      </c>
      <c r="H89" s="43">
        <v>-5.660377358490571</v>
      </c>
      <c r="I89" s="44">
        <v>769600</v>
      </c>
      <c r="J89" s="62">
        <v>1182437.2</v>
      </c>
      <c r="K89" s="46">
        <v>-0.22680412371134018</v>
      </c>
      <c r="L89" s="47"/>
      <c r="V89" s="7" t="str">
        <f t="shared" si="18"/>
        <v>NPFMCRFBK</v>
      </c>
      <c r="W89" s="52">
        <f t="shared" si="22"/>
        <v>-5.660377358490571E-2</v>
      </c>
      <c r="X89" s="52">
        <f t="shared" si="19"/>
        <v>-0.22680412371134018</v>
      </c>
      <c r="Y89" s="53">
        <f t="shared" si="20"/>
        <v>769600</v>
      </c>
      <c r="Z89" s="53">
        <f t="shared" si="21"/>
        <v>1182437.2</v>
      </c>
    </row>
    <row r="90" spans="2:26" x14ac:dyDescent="0.3">
      <c r="B90" s="60" t="s">
        <v>110</v>
      </c>
      <c r="C90" s="41">
        <v>0.61</v>
      </c>
      <c r="D90" s="61">
        <v>0.61</v>
      </c>
      <c r="E90" s="61">
        <v>0.61</v>
      </c>
      <c r="F90" s="42">
        <v>0.61</v>
      </c>
      <c r="G90" s="43">
        <v>0</v>
      </c>
      <c r="H90" s="43">
        <v>0</v>
      </c>
      <c r="I90" s="44">
        <v>632276</v>
      </c>
      <c r="J90" s="62">
        <v>385811.36</v>
      </c>
      <c r="K90" s="46">
        <v>-0.17567567567567566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-0.17567567567567566</v>
      </c>
      <c r="Y90" s="53">
        <f t="shared" si="20"/>
        <v>632276</v>
      </c>
      <c r="Z90" s="53">
        <f t="shared" si="21"/>
        <v>385811.36</v>
      </c>
    </row>
    <row r="91" spans="2:26" x14ac:dyDescent="0.3">
      <c r="B91" s="60" t="s">
        <v>111</v>
      </c>
      <c r="C91" s="41">
        <v>60</v>
      </c>
      <c r="D91" s="61">
        <v>64.75</v>
      </c>
      <c r="E91" s="61">
        <v>59</v>
      </c>
      <c r="F91" s="42">
        <v>62.65</v>
      </c>
      <c r="G91" s="43">
        <v>2.6499999999999986</v>
      </c>
      <c r="H91" s="43">
        <v>4.4166666666666643</v>
      </c>
      <c r="I91" s="44">
        <v>12531564</v>
      </c>
      <c r="J91" s="62">
        <v>785936296.45000005</v>
      </c>
      <c r="K91" s="46">
        <v>4.9666666666666668</v>
      </c>
      <c r="L91" s="47"/>
      <c r="V91" s="7" t="str">
        <f t="shared" si="18"/>
        <v>OANDO</v>
      </c>
      <c r="W91" s="52">
        <f t="shared" si="22"/>
        <v>4.4166666666666646E-2</v>
      </c>
      <c r="X91" s="52">
        <f t="shared" si="19"/>
        <v>4.9666666666666668</v>
      </c>
      <c r="Y91" s="53">
        <f t="shared" si="20"/>
        <v>12531564</v>
      </c>
      <c r="Z91" s="53">
        <f t="shared" si="21"/>
        <v>785936296.45000005</v>
      </c>
    </row>
    <row r="92" spans="2:26" x14ac:dyDescent="0.3">
      <c r="B92" s="60" t="s">
        <v>112</v>
      </c>
      <c r="C92" s="41">
        <v>336.1</v>
      </c>
      <c r="D92" s="61">
        <v>336.1</v>
      </c>
      <c r="E92" s="61">
        <v>336.1</v>
      </c>
      <c r="F92" s="42">
        <v>336.1</v>
      </c>
      <c r="G92" s="43">
        <v>0</v>
      </c>
      <c r="H92" s="43">
        <v>0</v>
      </c>
      <c r="I92" s="44">
        <v>51731</v>
      </c>
      <c r="J92" s="62">
        <v>17296810.600000001</v>
      </c>
      <c r="K92" s="46">
        <v>0.29269230769230781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0.29269230769230781</v>
      </c>
      <c r="Y92" s="53">
        <f t="shared" si="20"/>
        <v>51731</v>
      </c>
      <c r="Z92" s="53">
        <f t="shared" si="21"/>
        <v>17296810.600000001</v>
      </c>
    </row>
    <row r="93" spans="2:26" x14ac:dyDescent="0.3">
      <c r="B93" s="60" t="s">
        <v>113</v>
      </c>
      <c r="C93" s="41">
        <v>0.65</v>
      </c>
      <c r="D93" s="41">
        <v>0.65</v>
      </c>
      <c r="E93" s="41">
        <v>0.65</v>
      </c>
      <c r="F93" s="42">
        <v>0.65</v>
      </c>
      <c r="G93" s="43">
        <v>0</v>
      </c>
      <c r="H93" s="43">
        <v>0</v>
      </c>
      <c r="I93" s="44">
        <v>781920</v>
      </c>
      <c r="J93" s="62">
        <v>509053.7</v>
      </c>
      <c r="K93" s="46">
        <v>-0.14473684210526316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-0.14473684210526316</v>
      </c>
      <c r="Y93" s="53">
        <f t="shared" si="20"/>
        <v>781920</v>
      </c>
      <c r="Z93" s="53">
        <f t="shared" si="21"/>
        <v>509053.7</v>
      </c>
    </row>
    <row r="94" spans="2:26" x14ac:dyDescent="0.3">
      <c r="B94" s="60" t="s">
        <v>114</v>
      </c>
      <c r="C94" s="41">
        <v>485.4</v>
      </c>
      <c r="D94" s="41">
        <v>485.4</v>
      </c>
      <c r="E94" s="41">
        <v>485.4</v>
      </c>
      <c r="F94" s="42">
        <v>485.4</v>
      </c>
      <c r="G94" s="43">
        <v>0</v>
      </c>
      <c r="H94" s="43">
        <v>0</v>
      </c>
      <c r="I94" s="44">
        <v>75926</v>
      </c>
      <c r="J94" s="62">
        <v>33749578.799999997</v>
      </c>
      <c r="K94" s="46">
        <v>1.515025906735751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1.515025906735751</v>
      </c>
      <c r="Y94" s="53">
        <f t="shared" si="20"/>
        <v>75926</v>
      </c>
      <c r="Z94" s="53">
        <f t="shared" si="21"/>
        <v>33749578.799999997</v>
      </c>
    </row>
    <row r="95" spans="2:26" x14ac:dyDescent="0.3">
      <c r="B95" s="60" t="s">
        <v>115</v>
      </c>
      <c r="C95" s="41">
        <v>0.59</v>
      </c>
      <c r="D95" s="61">
        <v>0.64</v>
      </c>
      <c r="E95" s="61">
        <v>0.63</v>
      </c>
      <c r="F95" s="42">
        <v>0.64</v>
      </c>
      <c r="G95" s="43">
        <v>5.0000000000000044E-2</v>
      </c>
      <c r="H95" s="43">
        <v>8.4745762711864483</v>
      </c>
      <c r="I95" s="44">
        <v>8697996</v>
      </c>
      <c r="J95" s="62">
        <v>5547267.9400000004</v>
      </c>
      <c r="K95" s="46">
        <v>0.25490196078431371</v>
      </c>
      <c r="L95" s="47"/>
      <c r="V95" s="7" t="str">
        <f t="shared" si="18"/>
        <v>PRESTIGE</v>
      </c>
      <c r="W95" s="52">
        <f t="shared" si="22"/>
        <v>8.4745762711864486E-2</v>
      </c>
      <c r="X95" s="52">
        <f t="shared" si="19"/>
        <v>0.25490196078431371</v>
      </c>
      <c r="Y95" s="53">
        <f t="shared" si="20"/>
        <v>8697996</v>
      </c>
      <c r="Z95" s="53">
        <f t="shared" si="21"/>
        <v>5547267.9400000004</v>
      </c>
    </row>
    <row r="96" spans="2:26" x14ac:dyDescent="0.3">
      <c r="B96" s="60" t="s">
        <v>116</v>
      </c>
      <c r="C96" s="41">
        <v>24.95</v>
      </c>
      <c r="D96" s="41">
        <v>24.95</v>
      </c>
      <c r="E96" s="41">
        <v>24.95</v>
      </c>
      <c r="F96" s="42">
        <v>24.95</v>
      </c>
      <c r="G96" s="43">
        <v>0</v>
      </c>
      <c r="H96" s="43">
        <v>0</v>
      </c>
      <c r="I96" s="44">
        <v>18214</v>
      </c>
      <c r="J96" s="62">
        <v>409815</v>
      </c>
      <c r="K96" s="46">
        <v>-6.5543071161048738E-2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-6.5543071161048738E-2</v>
      </c>
      <c r="Y96" s="53">
        <f t="shared" si="20"/>
        <v>18214</v>
      </c>
      <c r="Z96" s="53">
        <f t="shared" si="21"/>
        <v>409815</v>
      </c>
    </row>
    <row r="97" spans="2:26" x14ac:dyDescent="0.3">
      <c r="B97" s="60" t="s">
        <v>117</v>
      </c>
      <c r="C97" s="41">
        <v>4.49</v>
      </c>
      <c r="D97" s="41">
        <v>4.49</v>
      </c>
      <c r="E97" s="41">
        <v>4.49</v>
      </c>
      <c r="F97" s="42">
        <v>4.49</v>
      </c>
      <c r="G97" s="43">
        <v>0</v>
      </c>
      <c r="H97" s="43">
        <v>0</v>
      </c>
      <c r="I97" s="44">
        <v>184693</v>
      </c>
      <c r="J97" s="62">
        <v>862936.15</v>
      </c>
      <c r="K97" s="46">
        <v>0.41194968553459121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0.41194968553459121</v>
      </c>
      <c r="Y97" s="53">
        <f t="shared" si="20"/>
        <v>184693</v>
      </c>
      <c r="Z97" s="53">
        <f t="shared" si="21"/>
        <v>862936.15</v>
      </c>
    </row>
    <row r="98" spans="2:26" x14ac:dyDescent="0.3">
      <c r="B98" s="60" t="s">
        <v>118</v>
      </c>
      <c r="C98" s="41">
        <v>0.45</v>
      </c>
      <c r="D98" s="41">
        <v>0.47</v>
      </c>
      <c r="E98" s="41">
        <v>0.45</v>
      </c>
      <c r="F98" s="42">
        <v>0.47</v>
      </c>
      <c r="G98" s="43">
        <v>1.9999999999999962E-2</v>
      </c>
      <c r="H98" s="43">
        <v>4.4444444444444366</v>
      </c>
      <c r="I98" s="44">
        <v>599119</v>
      </c>
      <c r="J98" s="62">
        <v>273033.28999999998</v>
      </c>
      <c r="K98" s="46">
        <v>0.23684210526315774</v>
      </c>
      <c r="L98" s="47"/>
      <c r="V98" s="7" t="str">
        <f t="shared" si="18"/>
        <v>REGALINS</v>
      </c>
      <c r="W98" s="52">
        <f t="shared" si="22"/>
        <v>4.444444444444437E-2</v>
      </c>
      <c r="X98" s="52">
        <f t="shared" si="19"/>
        <v>0.23684210526315774</v>
      </c>
      <c r="Y98" s="53">
        <f t="shared" si="20"/>
        <v>599119</v>
      </c>
      <c r="Z98" s="53">
        <f t="shared" si="21"/>
        <v>273033.28999999998</v>
      </c>
    </row>
    <row r="99" spans="2:26" x14ac:dyDescent="0.3">
      <c r="B99" s="60" t="s">
        <v>119</v>
      </c>
      <c r="C99" s="41">
        <v>0.59</v>
      </c>
      <c r="D99" s="61">
        <v>0.62</v>
      </c>
      <c r="E99" s="61">
        <v>0.59</v>
      </c>
      <c r="F99" s="42">
        <v>0.59</v>
      </c>
      <c r="G99" s="43">
        <v>0</v>
      </c>
      <c r="H99" s="43">
        <v>0</v>
      </c>
      <c r="I99" s="44">
        <v>3479278</v>
      </c>
      <c r="J99" s="62">
        <v>2123859.4500000002</v>
      </c>
      <c r="K99" s="46">
        <v>-6.34920634920636E-2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-6.34920634920636E-2</v>
      </c>
      <c r="Y99" s="53">
        <f t="shared" si="20"/>
        <v>3479278</v>
      </c>
      <c r="Z99" s="53">
        <f t="shared" si="21"/>
        <v>2123859.4500000002</v>
      </c>
    </row>
    <row r="100" spans="2:26" x14ac:dyDescent="0.3">
      <c r="B100" s="60" t="s">
        <v>120</v>
      </c>
      <c r="C100" s="41">
        <v>2.98</v>
      </c>
      <c r="D100" s="41">
        <v>2.98</v>
      </c>
      <c r="E100" s="41">
        <v>2.98</v>
      </c>
      <c r="F100" s="42">
        <v>2.98</v>
      </c>
      <c r="G100" s="43">
        <v>0</v>
      </c>
      <c r="H100" s="43">
        <v>0</v>
      </c>
      <c r="I100" s="44">
        <v>444120</v>
      </c>
      <c r="J100" s="62">
        <v>1302554.3899999999</v>
      </c>
      <c r="K100" s="46">
        <v>3.8852459016393439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3.8852459016393439</v>
      </c>
      <c r="Y100" s="53">
        <f t="shared" si="20"/>
        <v>444120</v>
      </c>
      <c r="Z100" s="53">
        <f t="shared" si="21"/>
        <v>1302554.3899999999</v>
      </c>
    </row>
    <row r="101" spans="2:26" x14ac:dyDescent="0.3">
      <c r="B101" s="60" t="s">
        <v>121</v>
      </c>
      <c r="C101" s="41">
        <v>1.71</v>
      </c>
      <c r="D101" s="61">
        <v>1.71</v>
      </c>
      <c r="E101" s="61">
        <v>1.71</v>
      </c>
      <c r="F101" s="42">
        <v>1.71</v>
      </c>
      <c r="G101" s="43">
        <v>0</v>
      </c>
      <c r="H101" s="43">
        <v>0</v>
      </c>
      <c r="I101" s="44">
        <v>8200</v>
      </c>
      <c r="J101" s="62">
        <v>14197.5</v>
      </c>
      <c r="K101" s="46">
        <v>-0.13636363636363635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-0.13636363636363635</v>
      </c>
      <c r="Y101" s="53">
        <f t="shared" si="20"/>
        <v>8200</v>
      </c>
      <c r="Z101" s="53">
        <f t="shared" si="21"/>
        <v>14197.5</v>
      </c>
    </row>
    <row r="102" spans="2:26" x14ac:dyDescent="0.3">
      <c r="B102" s="60" t="s">
        <v>122</v>
      </c>
      <c r="C102" s="41">
        <v>5639.5</v>
      </c>
      <c r="D102" s="41">
        <v>5639.5</v>
      </c>
      <c r="E102" s="41">
        <v>5639.5</v>
      </c>
      <c r="F102" s="42">
        <v>5639.5</v>
      </c>
      <c r="G102" s="43">
        <v>0</v>
      </c>
      <c r="H102" s="43">
        <v>0</v>
      </c>
      <c r="I102" s="44">
        <v>16901</v>
      </c>
      <c r="J102" s="62">
        <v>86563905.200000003</v>
      </c>
      <c r="K102" s="46">
        <v>1.4413419913419911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1.4413419913419911</v>
      </c>
      <c r="Y102" s="53">
        <f t="shared" si="20"/>
        <v>16901</v>
      </c>
      <c r="Z102" s="53">
        <f t="shared" si="21"/>
        <v>86563905.200000003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320</v>
      </c>
      <c r="J103" s="62">
        <v>57426.75</v>
      </c>
      <c r="K103" s="46">
        <v>0.77059694129255063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0.77059694129255063</v>
      </c>
      <c r="Y103" s="53">
        <f t="shared" si="20"/>
        <v>320</v>
      </c>
      <c r="Z103" s="53">
        <f t="shared" si="21"/>
        <v>57426.75</v>
      </c>
    </row>
    <row r="104" spans="2:26" x14ac:dyDescent="0.3">
      <c r="B104" s="60" t="s">
        <v>124</v>
      </c>
      <c r="C104" s="41">
        <v>26</v>
      </c>
      <c r="D104" s="41">
        <v>26</v>
      </c>
      <c r="E104" s="41">
        <v>26</v>
      </c>
      <c r="F104" s="42">
        <v>26</v>
      </c>
      <c r="G104" s="43">
        <v>0</v>
      </c>
      <c r="H104" s="43">
        <v>0</v>
      </c>
      <c r="I104" s="44">
        <v>73947</v>
      </c>
      <c r="J104" s="62">
        <v>1841134.5</v>
      </c>
      <c r="K104" s="46">
        <v>2.564102564102555E-2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2.564102564102555E-2</v>
      </c>
      <c r="Y104" s="53">
        <f t="shared" si="20"/>
        <v>73947</v>
      </c>
      <c r="Z104" s="53">
        <f t="shared" si="21"/>
        <v>1841134.5</v>
      </c>
    </row>
    <row r="105" spans="2:26" x14ac:dyDescent="0.3">
      <c r="B105" s="60" t="s">
        <v>125</v>
      </c>
      <c r="C105" s="41">
        <v>0.61</v>
      </c>
      <c r="D105" s="41">
        <v>0.66</v>
      </c>
      <c r="E105" s="41">
        <v>0.64</v>
      </c>
      <c r="F105" s="42">
        <v>0.66</v>
      </c>
      <c r="G105" s="43">
        <v>5.0000000000000044E-2</v>
      </c>
      <c r="H105" s="43">
        <v>8.196721311475418</v>
      </c>
      <c r="I105" s="44">
        <v>889497</v>
      </c>
      <c r="J105" s="62">
        <v>570970.03</v>
      </c>
      <c r="K105" s="46">
        <v>0.57142857142857162</v>
      </c>
      <c r="L105" s="47"/>
      <c r="V105" s="7" t="str">
        <f t="shared" si="18"/>
        <v>SOVRENINS</v>
      </c>
      <c r="W105" s="52">
        <f t="shared" si="22"/>
        <v>8.1967213114754175E-2</v>
      </c>
      <c r="X105" s="52">
        <f t="shared" si="19"/>
        <v>0.57142857142857162</v>
      </c>
      <c r="Y105" s="53">
        <f t="shared" si="20"/>
        <v>889497</v>
      </c>
      <c r="Z105" s="53">
        <f t="shared" si="21"/>
        <v>570970.03</v>
      </c>
    </row>
    <row r="106" spans="2:26" x14ac:dyDescent="0.3">
      <c r="B106" s="60" t="s">
        <v>126</v>
      </c>
      <c r="C106" s="41">
        <v>58.85</v>
      </c>
      <c r="D106" s="41">
        <v>57.95</v>
      </c>
      <c r="E106" s="41">
        <v>57.95</v>
      </c>
      <c r="F106" s="42">
        <v>57.95</v>
      </c>
      <c r="G106" s="43">
        <v>-0.89999999999999858</v>
      </c>
      <c r="H106" s="43">
        <v>-1.5293118096856391</v>
      </c>
      <c r="I106" s="44">
        <v>708210</v>
      </c>
      <c r="J106" s="62">
        <v>40332062.649999999</v>
      </c>
      <c r="K106" s="46">
        <v>-0.16798277099784642</v>
      </c>
      <c r="L106" s="47"/>
      <c r="V106" s="7" t="str">
        <f t="shared" si="18"/>
        <v>STANBIC</v>
      </c>
      <c r="W106" s="52">
        <f t="shared" si="22"/>
        <v>-1.5293118096856391E-2</v>
      </c>
      <c r="X106" s="52">
        <f t="shared" si="19"/>
        <v>-0.16798277099784642</v>
      </c>
      <c r="Y106" s="53">
        <f t="shared" si="20"/>
        <v>708210</v>
      </c>
      <c r="Z106" s="53">
        <f t="shared" si="21"/>
        <v>40332062.649999999</v>
      </c>
    </row>
    <row r="107" spans="2:26" x14ac:dyDescent="0.3">
      <c r="B107" s="60" t="s">
        <v>127</v>
      </c>
      <c r="C107" s="41">
        <v>4.87</v>
      </c>
      <c r="D107" s="41">
        <v>5</v>
      </c>
      <c r="E107" s="41">
        <v>4.87</v>
      </c>
      <c r="F107" s="42">
        <v>4.99</v>
      </c>
      <c r="G107" s="43">
        <v>0.12000000000000011</v>
      </c>
      <c r="H107" s="43">
        <v>2.4640657084188935</v>
      </c>
      <c r="I107" s="44">
        <v>3182295</v>
      </c>
      <c r="J107" s="62">
        <v>15803509.18</v>
      </c>
      <c r="K107" s="46">
        <v>0.1631701631701632</v>
      </c>
      <c r="L107" s="47"/>
      <c r="V107" s="7" t="str">
        <f t="shared" si="18"/>
        <v>STERLINGNG</v>
      </c>
      <c r="W107" s="52">
        <f t="shared" si="22"/>
        <v>2.4640657084188933E-2</v>
      </c>
      <c r="X107" s="52">
        <f t="shared" si="19"/>
        <v>0.1631701631701632</v>
      </c>
      <c r="Y107" s="53">
        <f t="shared" si="20"/>
        <v>3182295</v>
      </c>
      <c r="Z107" s="53">
        <f t="shared" si="21"/>
        <v>15803509.18</v>
      </c>
    </row>
    <row r="108" spans="2:26" x14ac:dyDescent="0.3">
      <c r="B108" s="60" t="s">
        <v>128</v>
      </c>
      <c r="C108" s="41">
        <v>2.48</v>
      </c>
      <c r="D108" s="61">
        <v>2.72</v>
      </c>
      <c r="E108" s="61">
        <v>2.5099999999999998</v>
      </c>
      <c r="F108" s="42">
        <v>2.72</v>
      </c>
      <c r="G108" s="43">
        <v>0.24000000000000021</v>
      </c>
      <c r="H108" s="43">
        <v>9.6774193548387171</v>
      </c>
      <c r="I108" s="44">
        <v>13399947</v>
      </c>
      <c r="J108" s="62">
        <v>35187970.960000001</v>
      </c>
      <c r="K108" s="46">
        <v>1.4727272727272727</v>
      </c>
      <c r="L108" s="47"/>
      <c r="V108" s="7" t="str">
        <f t="shared" si="18"/>
        <v>SUNUASSUR</v>
      </c>
      <c r="W108" s="52">
        <f t="shared" si="22"/>
        <v>9.6774193548387177E-2</v>
      </c>
      <c r="X108" s="52">
        <f t="shared" si="19"/>
        <v>1.4727272727272727</v>
      </c>
      <c r="Y108" s="53">
        <f t="shared" si="20"/>
        <v>13399947</v>
      </c>
      <c r="Z108" s="53">
        <f t="shared" si="21"/>
        <v>35187970.960000001</v>
      </c>
    </row>
    <row r="109" spans="2:26" x14ac:dyDescent="0.3">
      <c r="B109" s="60" t="s">
        <v>129</v>
      </c>
      <c r="C109" s="41">
        <v>0.69</v>
      </c>
      <c r="D109" s="41">
        <v>0.75</v>
      </c>
      <c r="E109" s="41">
        <v>0.75</v>
      </c>
      <c r="F109" s="42">
        <v>0.75</v>
      </c>
      <c r="G109" s="43">
        <v>6.0000000000000053E-2</v>
      </c>
      <c r="H109" s="43">
        <v>8.6956521739130519</v>
      </c>
      <c r="I109" s="44">
        <v>1083511</v>
      </c>
      <c r="J109" s="62">
        <v>812633.25</v>
      </c>
      <c r="K109" s="46">
        <v>0.59574468085106402</v>
      </c>
      <c r="L109" s="47"/>
      <c r="V109" s="7" t="str">
        <f t="shared" si="18"/>
        <v>TANTALIZER</v>
      </c>
      <c r="W109" s="52">
        <f t="shared" si="22"/>
        <v>8.6956521739130516E-2</v>
      </c>
      <c r="X109" s="52">
        <f t="shared" si="19"/>
        <v>0.59574468085106402</v>
      </c>
      <c r="Y109" s="53">
        <f t="shared" si="20"/>
        <v>1083511</v>
      </c>
      <c r="Z109" s="53">
        <f t="shared" si="21"/>
        <v>812633.25</v>
      </c>
    </row>
    <row r="110" spans="2:26" x14ac:dyDescent="0.3">
      <c r="B110" s="60" t="s">
        <v>130</v>
      </c>
      <c r="C110" s="41">
        <v>1.92</v>
      </c>
      <c r="D110" s="41">
        <v>1.92</v>
      </c>
      <c r="E110" s="41">
        <v>1.92</v>
      </c>
      <c r="F110" s="42">
        <v>1.92</v>
      </c>
      <c r="G110" s="43">
        <v>0</v>
      </c>
      <c r="H110" s="43">
        <v>0</v>
      </c>
      <c r="I110" s="44">
        <v>14001</v>
      </c>
      <c r="J110" s="62">
        <v>25601.9</v>
      </c>
      <c r="K110" s="46">
        <v>-0.28888888888888897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-0.28888888888888897</v>
      </c>
      <c r="Y110" s="53">
        <f t="shared" si="20"/>
        <v>14001</v>
      </c>
      <c r="Z110" s="53">
        <f t="shared" si="21"/>
        <v>25601.9</v>
      </c>
    </row>
    <row r="111" spans="2:26" x14ac:dyDescent="0.3">
      <c r="B111" s="60" t="s">
        <v>131</v>
      </c>
      <c r="C111" s="41">
        <v>2.5299999999999998</v>
      </c>
      <c r="D111" s="61">
        <v>2.5299999999999998</v>
      </c>
      <c r="E111" s="61">
        <v>2.5299999999999998</v>
      </c>
      <c r="F111" s="42">
        <v>2.5299999999999998</v>
      </c>
      <c r="G111" s="43">
        <v>0</v>
      </c>
      <c r="H111" s="43">
        <v>0</v>
      </c>
      <c r="I111" s="44">
        <v>152544</v>
      </c>
      <c r="J111" s="62">
        <v>361154.74</v>
      </c>
      <c r="K111" s="46">
        <v>1.2000000000000002</v>
      </c>
      <c r="L111" s="47"/>
      <c r="V111" s="7" t="str">
        <f t="shared" si="18"/>
        <v>TIP</v>
      </c>
      <c r="W111" s="52">
        <f t="shared" si="22"/>
        <v>0</v>
      </c>
      <c r="X111" s="52">
        <f t="shared" si="19"/>
        <v>1.2000000000000002</v>
      </c>
      <c r="Y111" s="53">
        <f t="shared" si="20"/>
        <v>152544</v>
      </c>
      <c r="Z111" s="53">
        <f t="shared" si="21"/>
        <v>361154.74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26314</v>
      </c>
      <c r="J112" s="62">
        <v>16806786.600000001</v>
      </c>
      <c r="K112" s="46">
        <v>0.75038961038961038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0.75038961038961038</v>
      </c>
      <c r="Y112" s="53">
        <f t="shared" si="20"/>
        <v>26314</v>
      </c>
      <c r="Z112" s="53">
        <f t="shared" si="21"/>
        <v>16806786.600000001</v>
      </c>
    </row>
    <row r="113" spans="2:34" x14ac:dyDescent="0.3">
      <c r="B113" s="60" t="s">
        <v>133</v>
      </c>
      <c r="C113" s="41">
        <v>106</v>
      </c>
      <c r="D113" s="61">
        <v>106</v>
      </c>
      <c r="E113" s="61">
        <v>106</v>
      </c>
      <c r="F113" s="42">
        <v>106</v>
      </c>
      <c r="G113" s="43">
        <v>0</v>
      </c>
      <c r="H113" s="43">
        <v>0</v>
      </c>
      <c r="I113" s="44">
        <v>1289</v>
      </c>
      <c r="J113" s="62">
        <v>128026.95</v>
      </c>
      <c r="K113" s="46">
        <v>0.51040182388144761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0.51040182388144761</v>
      </c>
      <c r="Y113" s="53">
        <f t="shared" si="20"/>
        <v>1289</v>
      </c>
      <c r="Z113" s="53">
        <f t="shared" si="21"/>
        <v>128026.95</v>
      </c>
    </row>
    <row r="114" spans="2:34" x14ac:dyDescent="0.3">
      <c r="B114" s="60" t="s">
        <v>134</v>
      </c>
      <c r="C114" s="41">
        <v>44.5</v>
      </c>
      <c r="D114" s="41">
        <v>44.5</v>
      </c>
      <c r="E114" s="41">
        <v>44</v>
      </c>
      <c r="F114" s="42">
        <v>44.5</v>
      </c>
      <c r="G114" s="43">
        <v>0</v>
      </c>
      <c r="H114" s="43">
        <v>0</v>
      </c>
      <c r="I114" s="44">
        <v>4846092</v>
      </c>
      <c r="J114" s="62">
        <v>213854643</v>
      </c>
      <c r="K114" s="46">
        <v>4.1385681293302543</v>
      </c>
      <c r="L114" s="47"/>
      <c r="V114" s="7" t="str">
        <f t="shared" si="18"/>
        <v>TRANSCORP</v>
      </c>
      <c r="W114" s="52">
        <f t="shared" si="22"/>
        <v>0</v>
      </c>
      <c r="X114" s="52">
        <f t="shared" si="19"/>
        <v>4.1385681293302543</v>
      </c>
      <c r="Y114" s="53">
        <f t="shared" si="20"/>
        <v>4846092</v>
      </c>
      <c r="Z114" s="53">
        <f t="shared" si="21"/>
        <v>213854643</v>
      </c>
    </row>
    <row r="115" spans="2:34" x14ac:dyDescent="0.3">
      <c r="B115" s="60" t="s">
        <v>135</v>
      </c>
      <c r="C115" s="41">
        <v>359.9</v>
      </c>
      <c r="D115" s="41">
        <v>359.9</v>
      </c>
      <c r="E115" s="41">
        <v>359.9</v>
      </c>
      <c r="F115" s="42">
        <v>359.9</v>
      </c>
      <c r="G115" s="43">
        <v>0</v>
      </c>
      <c r="H115" s="43">
        <v>0</v>
      </c>
      <c r="I115" s="44">
        <v>67626</v>
      </c>
      <c r="J115" s="62">
        <v>21910824</v>
      </c>
      <c r="K115" s="46">
        <v>0.49958333333333327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0.49958333333333327</v>
      </c>
      <c r="Y115" s="53">
        <f t="shared" si="20"/>
        <v>67626</v>
      </c>
      <c r="Z115" s="53">
        <f t="shared" si="21"/>
        <v>21910824</v>
      </c>
    </row>
    <row r="116" spans="2:34" x14ac:dyDescent="0.3">
      <c r="B116" s="60" t="s">
        <v>136</v>
      </c>
      <c r="C116" s="41">
        <v>1.72</v>
      </c>
      <c r="D116" s="61">
        <v>1.72</v>
      </c>
      <c r="E116" s="61">
        <v>1.72</v>
      </c>
      <c r="F116" s="42">
        <v>1.72</v>
      </c>
      <c r="G116" s="43">
        <v>0</v>
      </c>
      <c r="H116" s="43">
        <v>0</v>
      </c>
      <c r="I116" s="70">
        <v>32000</v>
      </c>
      <c r="J116" s="62">
        <v>55200</v>
      </c>
      <c r="K116" s="46">
        <v>-0.19999999999999996</v>
      </c>
      <c r="V116" s="7" t="str">
        <f t="shared" si="18"/>
        <v>TRIPPLEG</v>
      </c>
      <c r="W116" s="52">
        <f t="shared" si="22"/>
        <v>0</v>
      </c>
      <c r="X116" s="52">
        <f t="shared" si="19"/>
        <v>-0.19999999999999996</v>
      </c>
      <c r="Y116" s="53">
        <f t="shared" si="20"/>
        <v>32000</v>
      </c>
      <c r="Z116" s="53">
        <f t="shared" si="21"/>
        <v>55200</v>
      </c>
    </row>
    <row r="117" spans="2:34" x14ac:dyDescent="0.3">
      <c r="B117" s="60" t="s">
        <v>137</v>
      </c>
      <c r="C117" s="41">
        <v>20.149999999999999</v>
      </c>
      <c r="D117" s="61">
        <v>21.65</v>
      </c>
      <c r="E117" s="61">
        <v>20.5</v>
      </c>
      <c r="F117" s="42">
        <v>21.65</v>
      </c>
      <c r="G117" s="43">
        <v>1.5</v>
      </c>
      <c r="H117" s="43">
        <v>7.4441687344913161</v>
      </c>
      <c r="I117" s="70">
        <v>1288464</v>
      </c>
      <c r="J117" s="62">
        <v>26844245.149999999</v>
      </c>
      <c r="K117" s="46">
        <v>0.68482490272373542</v>
      </c>
      <c r="V117" s="7" t="str">
        <f t="shared" si="18"/>
        <v>UACN</v>
      </c>
      <c r="W117" s="52">
        <f t="shared" si="22"/>
        <v>7.444168734491316E-2</v>
      </c>
      <c r="X117" s="52">
        <f t="shared" si="19"/>
        <v>0.68482490272373542</v>
      </c>
      <c r="Y117" s="53">
        <f t="shared" si="20"/>
        <v>1288464</v>
      </c>
      <c r="Z117" s="53">
        <f t="shared" si="21"/>
        <v>26844245.149999999</v>
      </c>
    </row>
    <row r="118" spans="2:34" x14ac:dyDescent="0.3">
      <c r="B118" s="60" t="s">
        <v>138</v>
      </c>
      <c r="C118" s="41">
        <v>33</v>
      </c>
      <c r="D118" s="41">
        <v>33.6</v>
      </c>
      <c r="E118" s="41">
        <v>33</v>
      </c>
      <c r="F118" s="42">
        <v>33.450000000000003</v>
      </c>
      <c r="G118" s="43">
        <v>0.45000000000000284</v>
      </c>
      <c r="H118" s="43">
        <v>1.3636363636363722</v>
      </c>
      <c r="I118" s="44">
        <v>12286410</v>
      </c>
      <c r="J118" s="62">
        <v>409879478.35000002</v>
      </c>
      <c r="K118" s="46">
        <v>0.30409356725146219</v>
      </c>
      <c r="V118" s="7" t="str">
        <f t="shared" si="18"/>
        <v>UBA</v>
      </c>
      <c r="W118" s="52">
        <f t="shared" si="22"/>
        <v>1.3636363636363722E-2</v>
      </c>
      <c r="X118" s="52">
        <f t="shared" si="19"/>
        <v>0.30409356725146219</v>
      </c>
      <c r="Y118" s="53">
        <f t="shared" si="20"/>
        <v>12286410</v>
      </c>
      <c r="Z118" s="53">
        <f t="shared" si="21"/>
        <v>409879478.35000002</v>
      </c>
    </row>
    <row r="119" spans="2:34" x14ac:dyDescent="0.3">
      <c r="B119" s="60" t="s">
        <v>139</v>
      </c>
      <c r="C119" s="41">
        <v>17.7</v>
      </c>
      <c r="D119" s="41">
        <v>17.75</v>
      </c>
      <c r="E119" s="41">
        <v>16.8</v>
      </c>
      <c r="F119" s="42">
        <v>16.8</v>
      </c>
      <c r="G119" s="43">
        <v>-0.89999999999999858</v>
      </c>
      <c r="H119" s="43">
        <v>-5.0847457627118562</v>
      </c>
      <c r="I119" s="44">
        <v>19125419</v>
      </c>
      <c r="J119" s="62">
        <v>327796163.05000001</v>
      </c>
      <c r="K119" s="46">
        <v>1.1903520208604954</v>
      </c>
      <c r="V119" s="7" t="str">
        <f t="shared" si="18"/>
        <v>UCAP</v>
      </c>
      <c r="W119" s="52">
        <f t="shared" si="22"/>
        <v>-5.0847457627118564E-2</v>
      </c>
      <c r="X119" s="52">
        <f t="shared" si="19"/>
        <v>1.1903520208604954</v>
      </c>
      <c r="Y119" s="53">
        <f t="shared" si="20"/>
        <v>19125419</v>
      </c>
      <c r="Z119" s="53">
        <f t="shared" si="21"/>
        <v>327796163.05000001</v>
      </c>
    </row>
    <row r="120" spans="2:34" x14ac:dyDescent="0.3">
      <c r="B120" s="60" t="s">
        <v>140</v>
      </c>
      <c r="C120" s="41">
        <v>36.6</v>
      </c>
      <c r="D120" s="41">
        <v>36.6</v>
      </c>
      <c r="E120" s="41">
        <v>36.6</v>
      </c>
      <c r="F120" s="42">
        <v>36.6</v>
      </c>
      <c r="G120" s="43">
        <v>0</v>
      </c>
      <c r="H120" s="43">
        <v>0</v>
      </c>
      <c r="I120" s="44">
        <v>1000000</v>
      </c>
      <c r="J120" s="62">
        <v>36600000</v>
      </c>
      <c r="K120" s="46">
        <v>0</v>
      </c>
      <c r="V120" s="7" t="str">
        <f t="shared" si="18"/>
        <v>UHOMREIT</v>
      </c>
      <c r="W120" s="52">
        <f t="shared" si="22"/>
        <v>0</v>
      </c>
      <c r="X120" s="52">
        <f t="shared" si="19"/>
        <v>0</v>
      </c>
      <c r="Y120" s="53">
        <f t="shared" si="20"/>
        <v>1000000</v>
      </c>
      <c r="Z120" s="53">
        <f t="shared" si="21"/>
        <v>36600000</v>
      </c>
    </row>
    <row r="121" spans="2:34" x14ac:dyDescent="0.3">
      <c r="B121" s="60" t="s">
        <v>141</v>
      </c>
      <c r="C121" s="41">
        <v>24</v>
      </c>
      <c r="D121" s="41">
        <v>24.5</v>
      </c>
      <c r="E121" s="41">
        <v>24.5</v>
      </c>
      <c r="F121" s="42">
        <v>24.5</v>
      </c>
      <c r="G121" s="43">
        <v>0.5</v>
      </c>
      <c r="H121" s="43">
        <v>2.083333333333333</v>
      </c>
      <c r="I121" s="44">
        <v>585424</v>
      </c>
      <c r="J121" s="62">
        <v>14496192.6</v>
      </c>
      <c r="K121" s="46">
        <v>0.65540540540540526</v>
      </c>
      <c r="V121" s="7" t="str">
        <f t="shared" si="18"/>
        <v>UNILEVER</v>
      </c>
      <c r="W121" s="52">
        <f t="shared" si="22"/>
        <v>2.0833333333333329E-2</v>
      </c>
      <c r="X121" s="52">
        <f t="shared" si="19"/>
        <v>0.65540540540540526</v>
      </c>
      <c r="Y121" s="53">
        <f t="shared" si="20"/>
        <v>585424</v>
      </c>
      <c r="Z121" s="53">
        <f t="shared" si="21"/>
        <v>14496192.6</v>
      </c>
    </row>
    <row r="122" spans="2:34" x14ac:dyDescent="0.3">
      <c r="B122" s="60" t="s">
        <v>142</v>
      </c>
      <c r="C122" s="41">
        <v>0.34</v>
      </c>
      <c r="D122" s="61">
        <v>0.34</v>
      </c>
      <c r="E122" s="61">
        <v>0.32</v>
      </c>
      <c r="F122" s="42">
        <v>0.32</v>
      </c>
      <c r="G122" s="43">
        <v>-2.0000000000000018E-2</v>
      </c>
      <c r="H122" s="43">
        <v>-5.8823529411764754</v>
      </c>
      <c r="I122" s="44">
        <v>8036674</v>
      </c>
      <c r="J122" s="62">
        <v>2675408.1800000002</v>
      </c>
      <c r="K122" s="46">
        <v>0.23076923076923084</v>
      </c>
      <c r="V122" s="7" t="str">
        <f t="shared" si="18"/>
        <v>UNIVINSURE</v>
      </c>
      <c r="W122" s="52">
        <f t="shared" si="22"/>
        <v>-5.8823529411764754E-2</v>
      </c>
      <c r="X122" s="52">
        <f t="shared" si="19"/>
        <v>0.23076923076923084</v>
      </c>
      <c r="Y122" s="53">
        <f t="shared" si="20"/>
        <v>8036674</v>
      </c>
      <c r="Z122" s="53">
        <f t="shared" si="21"/>
        <v>2675408.1800000002</v>
      </c>
    </row>
    <row r="123" spans="2:34" x14ac:dyDescent="0.3">
      <c r="B123" s="60" t="s">
        <v>143</v>
      </c>
      <c r="C123" s="41">
        <v>1.5</v>
      </c>
      <c r="D123" s="41">
        <v>1.5</v>
      </c>
      <c r="E123" s="41">
        <v>1.48</v>
      </c>
      <c r="F123" s="42">
        <v>1.48</v>
      </c>
      <c r="G123" s="43">
        <v>-2.0000000000000018E-2</v>
      </c>
      <c r="H123" s="43">
        <v>-1.3333333333333344</v>
      </c>
      <c r="I123" s="44">
        <v>1238199</v>
      </c>
      <c r="J123" s="62">
        <v>1839440.98</v>
      </c>
      <c r="K123" s="46">
        <v>0.15625</v>
      </c>
      <c r="V123" s="7" t="str">
        <f t="shared" si="18"/>
        <v>UPDC</v>
      </c>
      <c r="W123" s="52">
        <f t="shared" si="22"/>
        <v>-1.3333333333333343E-2</v>
      </c>
      <c r="X123" s="52">
        <f t="shared" si="19"/>
        <v>0.15625</v>
      </c>
      <c r="Y123" s="53">
        <f t="shared" si="20"/>
        <v>1238199</v>
      </c>
      <c r="Z123" s="53">
        <f t="shared" si="21"/>
        <v>1839440.98</v>
      </c>
    </row>
    <row r="124" spans="2:34" x14ac:dyDescent="0.3">
      <c r="B124" s="60" t="s">
        <v>144</v>
      </c>
      <c r="C124" s="41">
        <v>5.45</v>
      </c>
      <c r="D124" s="41">
        <v>5.15</v>
      </c>
      <c r="E124" s="41">
        <v>5.15</v>
      </c>
      <c r="F124" s="42">
        <v>5.15</v>
      </c>
      <c r="G124" s="43">
        <v>-0.29999999999999982</v>
      </c>
      <c r="H124" s="43">
        <v>-5.5045871559632999</v>
      </c>
      <c r="I124" s="44">
        <v>436610</v>
      </c>
      <c r="J124" s="62">
        <v>2312807.0499999998</v>
      </c>
      <c r="K124" s="46">
        <v>-0.1953125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2">
        <f t="shared" si="22"/>
        <v>-5.5045871559633003E-2</v>
      </c>
      <c r="X124" s="52">
        <f t="shared" si="19"/>
        <v>-0.1953125</v>
      </c>
      <c r="Y124" s="53">
        <f t="shared" si="20"/>
        <v>436610</v>
      </c>
      <c r="Z124" s="53">
        <f t="shared" si="21"/>
        <v>2312807.0499999998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3.9</v>
      </c>
      <c r="D125" s="41">
        <v>3.96</v>
      </c>
      <c r="E125" s="41">
        <v>3.96</v>
      </c>
      <c r="F125" s="42">
        <v>3.96</v>
      </c>
      <c r="G125" s="43">
        <v>6.0000000000000053E-2</v>
      </c>
      <c r="H125" s="43">
        <v>1.5384615384615399</v>
      </c>
      <c r="I125" s="44">
        <v>352713</v>
      </c>
      <c r="J125" s="62">
        <v>1389589.51</v>
      </c>
      <c r="K125" s="46">
        <v>0.65000000000000013</v>
      </c>
      <c r="V125" s="7" t="str">
        <f t="shared" si="18"/>
        <v>UPL</v>
      </c>
      <c r="W125" s="52">
        <f t="shared" si="22"/>
        <v>1.5384615384615399E-2</v>
      </c>
      <c r="X125" s="52">
        <f t="shared" si="19"/>
        <v>0.65000000000000013</v>
      </c>
      <c r="Y125" s="53">
        <f t="shared" si="20"/>
        <v>352713</v>
      </c>
      <c r="Z125" s="53">
        <f t="shared" si="21"/>
        <v>1389589.51</v>
      </c>
    </row>
    <row r="126" spans="2:34" x14ac:dyDescent="0.3">
      <c r="B126" s="60" t="s">
        <v>146</v>
      </c>
      <c r="C126" s="41">
        <v>1.28</v>
      </c>
      <c r="D126" s="41">
        <v>1.3</v>
      </c>
      <c r="E126" s="41">
        <v>1.28</v>
      </c>
      <c r="F126" s="42">
        <v>1.3</v>
      </c>
      <c r="G126" s="43">
        <v>2.0000000000000018E-2</v>
      </c>
      <c r="H126" s="43">
        <v>1.5625000000000013</v>
      </c>
      <c r="I126" s="44">
        <v>4366709</v>
      </c>
      <c r="J126" s="62">
        <v>5629644.5999999996</v>
      </c>
      <c r="K126" s="46">
        <v>2.5135135135135136</v>
      </c>
      <c r="V126" s="7" t="str">
        <f t="shared" si="18"/>
        <v>VERITASKAP</v>
      </c>
      <c r="W126" s="52">
        <f t="shared" si="22"/>
        <v>1.5625000000000014E-2</v>
      </c>
      <c r="X126" s="52">
        <f t="shared" si="19"/>
        <v>2.5135135135135136</v>
      </c>
      <c r="Y126" s="53">
        <f t="shared" si="20"/>
        <v>4366709</v>
      </c>
      <c r="Z126" s="53">
        <f t="shared" si="21"/>
        <v>5629644.5999999996</v>
      </c>
    </row>
    <row r="127" spans="2:34" x14ac:dyDescent="0.3">
      <c r="B127" s="60" t="s">
        <v>147</v>
      </c>
      <c r="C127" s="41">
        <v>40.5</v>
      </c>
      <c r="D127" s="41">
        <v>40.5</v>
      </c>
      <c r="E127" s="41">
        <v>40.5</v>
      </c>
      <c r="F127" s="42">
        <v>40.5</v>
      </c>
      <c r="G127" s="43">
        <v>0</v>
      </c>
      <c r="H127" s="43">
        <v>0</v>
      </c>
      <c r="I127" s="44">
        <v>164692</v>
      </c>
      <c r="J127" s="62">
        <v>6467048.2999999998</v>
      </c>
      <c r="K127" s="46">
        <v>-0.80039428289797931</v>
      </c>
      <c r="V127" s="7" t="str">
        <f t="shared" si="18"/>
        <v>VFDGROUP</v>
      </c>
      <c r="W127" s="52">
        <f t="shared" si="22"/>
        <v>0</v>
      </c>
      <c r="X127" s="52">
        <f t="shared" si="19"/>
        <v>-0.80039428289797931</v>
      </c>
      <c r="Y127" s="53">
        <f t="shared" si="20"/>
        <v>164692</v>
      </c>
      <c r="Z127" s="53">
        <f t="shared" si="21"/>
        <v>6467048.2999999998</v>
      </c>
    </row>
    <row r="128" spans="2:34" x14ac:dyDescent="0.3">
      <c r="B128" s="60" t="s">
        <v>148</v>
      </c>
      <c r="C128" s="41">
        <v>22</v>
      </c>
      <c r="D128" s="41">
        <v>22</v>
      </c>
      <c r="E128" s="41">
        <v>22</v>
      </c>
      <c r="F128" s="42">
        <v>22</v>
      </c>
      <c r="G128" s="43">
        <v>0</v>
      </c>
      <c r="H128" s="43">
        <v>0</v>
      </c>
      <c r="I128" s="44">
        <v>16216</v>
      </c>
      <c r="J128" s="62">
        <v>340780.7</v>
      </c>
      <c r="K128" s="46">
        <v>0</v>
      </c>
      <c r="V128" s="7" t="str">
        <f t="shared" si="18"/>
        <v>VITAFOAM</v>
      </c>
      <c r="W128" s="52">
        <f t="shared" si="22"/>
        <v>0</v>
      </c>
      <c r="X128" s="52">
        <f t="shared" si="19"/>
        <v>0</v>
      </c>
      <c r="Y128" s="53">
        <f t="shared" si="20"/>
        <v>16216</v>
      </c>
      <c r="Z128" s="53">
        <f t="shared" si="21"/>
        <v>340780.7</v>
      </c>
    </row>
    <row r="129" spans="2:26" x14ac:dyDescent="0.3">
      <c r="B129" s="60" t="s">
        <v>149</v>
      </c>
      <c r="C129" s="41">
        <v>38.75</v>
      </c>
      <c r="D129" s="41">
        <v>42</v>
      </c>
      <c r="E129" s="41">
        <v>39.85</v>
      </c>
      <c r="F129" s="42">
        <v>42</v>
      </c>
      <c r="G129" s="43">
        <v>3.25</v>
      </c>
      <c r="H129" s="43">
        <v>8.3870967741935498</v>
      </c>
      <c r="I129" s="44">
        <v>3686369</v>
      </c>
      <c r="J129" s="62">
        <v>149948677.5</v>
      </c>
      <c r="K129" s="46">
        <v>0.33333333333333326</v>
      </c>
      <c r="V129" s="7" t="str">
        <f t="shared" si="18"/>
        <v>WAPCO</v>
      </c>
      <c r="W129" s="52">
        <f t="shared" si="22"/>
        <v>8.3870967741935504E-2</v>
      </c>
      <c r="X129" s="52">
        <f t="shared" si="19"/>
        <v>0.33333333333333326</v>
      </c>
      <c r="Y129" s="53">
        <f t="shared" si="20"/>
        <v>3686369</v>
      </c>
      <c r="Z129" s="53">
        <f t="shared" si="21"/>
        <v>149948677.5</v>
      </c>
    </row>
    <row r="130" spans="2:26" x14ac:dyDescent="0.3">
      <c r="B130" s="60" t="s">
        <v>150</v>
      </c>
      <c r="C130" s="41">
        <v>1</v>
      </c>
      <c r="D130" s="41">
        <v>1</v>
      </c>
      <c r="E130" s="41">
        <v>1</v>
      </c>
      <c r="F130" s="42">
        <v>1</v>
      </c>
      <c r="G130" s="43">
        <v>0</v>
      </c>
      <c r="H130" s="43">
        <v>0</v>
      </c>
      <c r="I130" s="44">
        <v>462875</v>
      </c>
      <c r="J130" s="62">
        <v>473854.83</v>
      </c>
      <c r="K130" s="46">
        <v>0.47058823529411753</v>
      </c>
      <c r="V130" s="7" t="str">
        <f t="shared" si="18"/>
        <v>WAPIC</v>
      </c>
      <c r="W130" s="52">
        <f t="shared" si="22"/>
        <v>0</v>
      </c>
      <c r="X130" s="52">
        <f t="shared" si="19"/>
        <v>0.47058823529411753</v>
      </c>
      <c r="Y130" s="53">
        <f t="shared" si="20"/>
        <v>462875</v>
      </c>
      <c r="Z130" s="53">
        <f t="shared" si="21"/>
        <v>473854.83</v>
      </c>
    </row>
    <row r="131" spans="2:26" x14ac:dyDescent="0.3">
      <c r="B131" s="60" t="s">
        <v>151</v>
      </c>
      <c r="C131" s="41">
        <v>8.5</v>
      </c>
      <c r="D131" s="41">
        <v>9</v>
      </c>
      <c r="E131" s="41">
        <v>8.25</v>
      </c>
      <c r="F131" s="42">
        <v>8.5</v>
      </c>
      <c r="G131" s="43">
        <v>0</v>
      </c>
      <c r="H131" s="43">
        <v>0</v>
      </c>
      <c r="I131" s="44">
        <v>5401765</v>
      </c>
      <c r="J131" s="62">
        <v>46072053.649999999</v>
      </c>
      <c r="K131" s="46">
        <v>0.51785714285714302</v>
      </c>
      <c r="V131" s="7" t="str">
        <f t="shared" si="18"/>
        <v>WEMABANK</v>
      </c>
      <c r="W131" s="52">
        <f t="shared" si="22"/>
        <v>0</v>
      </c>
      <c r="X131" s="52">
        <f t="shared" si="19"/>
        <v>0.51785714285714302</v>
      </c>
      <c r="Y131" s="53">
        <f t="shared" si="20"/>
        <v>5401765</v>
      </c>
      <c r="Z131" s="53">
        <f t="shared" si="21"/>
        <v>46072053.649999999</v>
      </c>
    </row>
    <row r="132" spans="2:26" x14ac:dyDescent="0.3">
      <c r="B132" s="60" t="s">
        <v>152</v>
      </c>
      <c r="C132" s="41">
        <v>43</v>
      </c>
      <c r="D132" s="41">
        <v>43.3</v>
      </c>
      <c r="E132" s="41">
        <v>42.9</v>
      </c>
      <c r="F132" s="42">
        <v>43.3</v>
      </c>
      <c r="G132" s="43">
        <v>0.29999999999999716</v>
      </c>
      <c r="H132" s="43">
        <v>0.69767441860464452</v>
      </c>
      <c r="I132" s="44">
        <v>30323588</v>
      </c>
      <c r="J132" s="62">
        <v>1304118774.2</v>
      </c>
      <c r="K132" s="46">
        <v>0.12031047865459255</v>
      </c>
      <c r="V132" s="7" t="str">
        <f t="shared" si="18"/>
        <v>ZENITHBANK</v>
      </c>
      <c r="W132" s="52">
        <f t="shared" si="22"/>
        <v>6.9767441860464456E-3</v>
      </c>
      <c r="X132" s="52">
        <f t="shared" si="19"/>
        <v>0.12031047865459255</v>
      </c>
      <c r="Y132" s="53">
        <f t="shared" si="20"/>
        <v>30323588</v>
      </c>
      <c r="Z132" s="53">
        <f t="shared" si="21"/>
        <v>1304118774.2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P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2024-11-15T14:00:04Z</dcterms:created>
  <dcterms:modified xsi:type="dcterms:W3CDTF">2024-11-15T14:01:26Z</dcterms:modified>
</cp:coreProperties>
</file>