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4E1B5A4C-A32A-4557-A9AA-1596CBA2C1BD}" xr6:coauthVersionLast="47" xr6:coauthVersionMax="47" xr10:uidLastSave="{00000000-0000-0000-0000-000000000000}"/>
  <bookViews>
    <workbookView xWindow="-120" yWindow="-120" windowWidth="20730" windowHeight="11040" xr2:uid="{AD76EEC0-C48E-4DB1-9D22-CAEBBB87AC9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AQ13" i="1" s="1"/>
  <c r="AP13" i="1" s="1"/>
  <c r="W9" i="1"/>
  <c r="V9" i="1"/>
  <c r="X9" i="1"/>
  <c r="T8" i="1"/>
  <c r="AT16" i="1" l="1"/>
  <c r="AS16" i="1" s="1"/>
  <c r="AE14" i="1"/>
  <c r="AD14" i="1" s="1"/>
  <c r="AT12" i="1"/>
  <c r="AS12" i="1" s="1"/>
  <c r="AT13" i="1"/>
  <c r="AS13" i="1" s="1"/>
  <c r="AT14" i="1"/>
  <c r="AS14" i="1" s="1"/>
  <c r="AT15" i="1"/>
  <c r="AS15" i="1" s="1"/>
  <c r="AN17" i="1"/>
  <c r="AM17" i="1" s="1"/>
  <c r="AE16" i="1"/>
  <c r="AD16" i="1" s="1"/>
  <c r="AN11" i="1"/>
  <c r="AM11" i="1" s="1"/>
  <c r="AK10" i="1"/>
  <c r="AJ10" i="1" s="1"/>
  <c r="AK9" i="1"/>
  <c r="AJ9" i="1" s="1"/>
  <c r="P8" i="1"/>
  <c r="AN9" i="1"/>
  <c r="AM9" i="1" s="1"/>
  <c r="AE15" i="1"/>
  <c r="AD15" i="1" s="1"/>
  <c r="AC13" i="1"/>
  <c r="AE17" i="1"/>
  <c r="AD17" i="1" s="1"/>
  <c r="AC15" i="1"/>
  <c r="AC18" i="1"/>
  <c r="AE12" i="1"/>
  <c r="AD12" i="1" s="1"/>
  <c r="AC10" i="1"/>
  <c r="AB10" i="1" s="1" a="1"/>
  <c r="AB10" i="1" s="1"/>
  <c r="AC17" i="1"/>
  <c r="AB17" i="1" s="1" a="1"/>
  <c r="AB17" i="1" s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K17" i="1"/>
  <c r="AJ17" i="1" s="1"/>
  <c r="AQ14" i="1"/>
  <c r="AP14" i="1" s="1"/>
  <c r="AQ18" i="1"/>
  <c r="AP18" i="1" s="1"/>
  <c r="AQ10" i="1"/>
  <c r="AP10" i="1" s="1"/>
  <c r="AQ15" i="1"/>
  <c r="AP15" i="1" s="1"/>
  <c r="AC14" i="1"/>
  <c r="AB14" i="1" s="1" a="1"/>
  <c r="AB14" i="1" s="1"/>
  <c r="AC12" i="1"/>
  <c r="AB12" i="1" s="1" a="1"/>
  <c r="AB12" i="1" s="1"/>
  <c r="N21" i="1"/>
  <c r="P21" i="1"/>
  <c r="O21" i="1"/>
  <c r="AQ12" i="1"/>
  <c r="AP12" i="1" s="1"/>
  <c r="AQ11" i="1"/>
  <c r="AP11" i="1" s="1"/>
  <c r="AN18" i="1"/>
  <c r="AM18" i="1" s="1"/>
  <c r="AK16" i="1"/>
  <c r="AJ16" i="1" s="1"/>
  <c r="AN10" i="1"/>
  <c r="AM10" i="1" s="1"/>
  <c r="AK18" i="1"/>
  <c r="AJ18" i="1" s="1"/>
  <c r="AN15" i="1"/>
  <c r="AM15" i="1" s="1"/>
  <c r="AK13" i="1"/>
  <c r="AJ13" i="1" s="1"/>
  <c r="AN14" i="1"/>
  <c r="AM14" i="1" s="1"/>
  <c r="AK12" i="1"/>
  <c r="AJ12" i="1" s="1"/>
  <c r="AN16" i="1"/>
  <c r="AM16" i="1" s="1"/>
  <c r="AK14" i="1"/>
  <c r="AJ14" i="1" s="1"/>
  <c r="AN12" i="1"/>
  <c r="AM12" i="1" s="1"/>
  <c r="AN13" i="1"/>
  <c r="AM13" i="1" s="1"/>
  <c r="AK11" i="1"/>
  <c r="AJ11" i="1" s="1"/>
  <c r="AE9" i="1"/>
  <c r="AD9" i="1" s="1"/>
  <c r="AK15" i="1"/>
  <c r="AJ15" i="1" s="1"/>
  <c r="AT9" i="1"/>
  <c r="AS9" i="1" s="1"/>
  <c r="AT17" i="1"/>
  <c r="AS17" i="1" s="1"/>
  <c r="AT10" i="1"/>
  <c r="AS10" i="1" s="1"/>
  <c r="AQ16" i="1"/>
  <c r="AP16" i="1" s="1"/>
  <c r="AT18" i="1"/>
  <c r="AS18" i="1" s="1"/>
  <c r="AQ9" i="1"/>
  <c r="AP9" i="1" s="1"/>
  <c r="AT11" i="1"/>
  <c r="AS11" i="1" s="1"/>
  <c r="AQ17" i="1"/>
  <c r="AP17" i="1" s="1"/>
  <c r="Q21" i="1" l="1"/>
  <c r="AB13" i="1" a="1"/>
  <c r="AB13" i="1" s="1"/>
  <c r="AH14" i="1"/>
  <c r="AH11" i="1"/>
  <c r="AH18" i="1"/>
  <c r="AH10" i="1"/>
  <c r="AG10" i="1" s="1" a="1"/>
  <c r="AG10" i="1" s="1"/>
  <c r="AH12" i="1"/>
  <c r="AH17" i="1"/>
  <c r="AH9" i="1"/>
  <c r="AG9" i="1" s="1" a="1"/>
  <c r="AG9" i="1" s="1"/>
  <c r="AH16" i="1"/>
  <c r="AG16" i="1" s="1" a="1"/>
  <c r="AG16" i="1" s="1"/>
  <c r="AH13" i="1"/>
  <c r="AH15" i="1"/>
  <c r="AB16" i="1" a="1"/>
  <c r="AB16" i="1" s="1"/>
  <c r="AB18" i="1" a="1"/>
  <c r="AB18" i="1" s="1"/>
  <c r="AB15" i="1" a="1"/>
  <c r="AB15" i="1" s="1"/>
  <c r="AG15" i="1" l="1" a="1"/>
  <c r="AG15" i="1" s="1"/>
  <c r="AG13" i="1" a="1"/>
  <c r="AG13" i="1" s="1"/>
  <c r="AG17" i="1" a="1"/>
  <c r="AG17" i="1" s="1"/>
  <c r="AG12" i="1" a="1"/>
  <c r="AG12" i="1" s="1"/>
  <c r="AG18" i="1" a="1"/>
  <c r="AG18" i="1" s="1"/>
  <c r="AG11" i="1" a="1"/>
  <c r="AG11" i="1" s="1"/>
  <c r="AG14" i="1" a="1"/>
  <c r="AG14" i="1" s="1"/>
  <c r="N9" i="1" l="1" a="1"/>
  <c r="N17" i="1" s="1"/>
  <c r="N13" i="1" l="1"/>
  <c r="N15" i="1"/>
  <c r="N10" i="1"/>
  <c r="N18" i="1"/>
  <c r="N11" i="1"/>
  <c r="T11" i="1" s="1"/>
  <c r="P11" i="1" s="1"/>
  <c r="N16" i="1"/>
  <c r="O16" i="1" s="1"/>
  <c r="N14" i="1"/>
  <c r="N9" i="1"/>
  <c r="T9" i="1" s="1"/>
  <c r="P9" i="1" s="1"/>
  <c r="N12" i="1"/>
  <c r="O10" i="1"/>
  <c r="T10" i="1"/>
  <c r="P10" i="1" s="1"/>
  <c r="O18" i="1"/>
  <c r="T18" i="1"/>
  <c r="P18" i="1" s="1"/>
  <c r="O13" i="1"/>
  <c r="T13" i="1"/>
  <c r="P13" i="1" s="1"/>
  <c r="O11" i="1"/>
  <c r="T16" i="1"/>
  <c r="P16" i="1" s="1"/>
  <c r="O15" i="1"/>
  <c r="T15" i="1"/>
  <c r="P15" i="1" s="1"/>
  <c r="O14" i="1"/>
  <c r="T14" i="1"/>
  <c r="P14" i="1" s="1"/>
  <c r="O9" i="1"/>
  <c r="O12" i="1"/>
  <c r="T12" i="1"/>
  <c r="P12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<sst xmlns="http://schemas.openxmlformats.org/spreadsheetml/2006/main" count="154" uniqueCount="153">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</sst>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11BEB8F-6F41-4DE6-A90F-E1361D108D14}"/>
    <cellStyle name="Normal" xfId="0" builtinId="0"/>
    <cellStyle name="Percent 2" xfId="2" xr:uid="{72106BEE-15A6-48AD-B32B-EBEC40D533AF}"/>
    <cellStyle name="Percent 4" xfId="3" xr:uid="{ACAE875E-749D-4595-83C2-6852B56599B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0D5079-E6A7-4591-B0F9-8AB830706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2531F24-45C0-4A88-BA47-5DA387330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68662D2-91C1-42F1-9993-520F22A3F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59B722-B62B-461B-842F-08A4E0DD8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73939C6-60F5-4E37-A9EB-688BB534A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29C2221-E99B-49F0-BD63-AC7860C11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2DDC3FD-1FC2-4B9D-A90C-6F54D044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5587</v>
          </cell>
          <cell r="J47">
            <v>14882.73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20530</v>
          </cell>
          <cell r="J48">
            <v>13958.4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10553</v>
          </cell>
          <cell r="J49">
            <v>21106.15</v>
          </cell>
        </row>
        <row r="50">
          <cell r="B50" t="str">
            <v>ACCESSCORP</v>
          </cell>
          <cell r="C50">
            <v>16.95</v>
          </cell>
          <cell r="F50">
            <v>17</v>
          </cell>
          <cell r="I50">
            <v>25614036</v>
          </cell>
          <cell r="J50">
            <v>435098521.44999999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416686</v>
          </cell>
          <cell r="J51">
            <v>2782062.65</v>
          </cell>
        </row>
        <row r="52">
          <cell r="B52" t="str">
            <v>AIICO</v>
          </cell>
          <cell r="C52">
            <v>1</v>
          </cell>
          <cell r="F52">
            <v>0.99</v>
          </cell>
          <cell r="I52">
            <v>3676818</v>
          </cell>
          <cell r="J52">
            <v>3673752.31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1977008</v>
          </cell>
          <cell r="J53">
            <v>4250315762.1999998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33</v>
          </cell>
          <cell r="J54">
            <v>235.95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10000</v>
          </cell>
          <cell r="J55">
            <v>20000</v>
          </cell>
        </row>
        <row r="56">
          <cell r="B56" t="str">
            <v>BERGER</v>
          </cell>
          <cell r="C56">
            <v>12.35</v>
          </cell>
          <cell r="F56">
            <v>12.35</v>
          </cell>
          <cell r="I56">
            <v>93006</v>
          </cell>
          <cell r="J56">
            <v>1259956.3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5021</v>
          </cell>
          <cell r="J57">
            <v>268623.5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5990</v>
          </cell>
          <cell r="J58">
            <v>772111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3156</v>
          </cell>
          <cell r="J59">
            <v>1086066.2</v>
          </cell>
        </row>
        <row r="60">
          <cell r="B60" t="str">
            <v>CADBURY</v>
          </cell>
          <cell r="C60">
            <v>16.25</v>
          </cell>
          <cell r="F60">
            <v>16.25</v>
          </cell>
          <cell r="I60">
            <v>94095</v>
          </cell>
          <cell r="J60">
            <v>1590190.55</v>
          </cell>
        </row>
        <row r="61">
          <cell r="B61" t="str">
            <v>CAP</v>
          </cell>
          <cell r="C61">
            <v>32.950000000000003</v>
          </cell>
          <cell r="F61">
            <v>32.950000000000003</v>
          </cell>
          <cell r="I61">
            <v>209850</v>
          </cell>
          <cell r="J61">
            <v>6276639</v>
          </cell>
        </row>
        <row r="62">
          <cell r="B62" t="str">
            <v>CAVERTON</v>
          </cell>
          <cell r="C62">
            <v>1.42</v>
          </cell>
          <cell r="F62">
            <v>1.42</v>
          </cell>
          <cell r="I62">
            <v>170139</v>
          </cell>
          <cell r="J62">
            <v>252913.74</v>
          </cell>
        </row>
        <row r="63">
          <cell r="B63" t="str">
            <v>CHAMPION</v>
          </cell>
          <cell r="C63">
            <v>3.3</v>
          </cell>
          <cell r="F63">
            <v>3.3</v>
          </cell>
          <cell r="I63">
            <v>843</v>
          </cell>
          <cell r="J63">
            <v>2773.2</v>
          </cell>
        </row>
        <row r="64">
          <cell r="B64" t="str">
            <v>CHAMS</v>
          </cell>
          <cell r="C64">
            <v>1.68</v>
          </cell>
          <cell r="F64">
            <v>1.66</v>
          </cell>
          <cell r="I64">
            <v>3489853</v>
          </cell>
          <cell r="J64">
            <v>5830304.1299999999</v>
          </cell>
        </row>
        <row r="65">
          <cell r="B65" t="str">
            <v>CILEASING</v>
          </cell>
          <cell r="C65">
            <v>3.47</v>
          </cell>
          <cell r="F65">
            <v>3.47</v>
          </cell>
          <cell r="I65">
            <v>2564</v>
          </cell>
          <cell r="J65">
            <v>8080.64</v>
          </cell>
        </row>
        <row r="66">
          <cell r="B66" t="str">
            <v>CONHALLPLC</v>
          </cell>
          <cell r="C66">
            <v>1.38</v>
          </cell>
          <cell r="F66">
            <v>1.33</v>
          </cell>
          <cell r="I66">
            <v>220300</v>
          </cell>
          <cell r="J66">
            <v>291264</v>
          </cell>
        </row>
        <row r="67">
          <cell r="B67" t="str">
            <v>CONOIL</v>
          </cell>
          <cell r="C67">
            <v>96.9</v>
          </cell>
          <cell r="F67">
            <v>96.9</v>
          </cell>
          <cell r="I67">
            <v>59804</v>
          </cell>
          <cell r="J67">
            <v>5433592.6500000004</v>
          </cell>
        </row>
        <row r="68">
          <cell r="B68" t="str">
            <v>CORNERST</v>
          </cell>
          <cell r="C68">
            <v>2</v>
          </cell>
          <cell r="F68">
            <v>2</v>
          </cell>
          <cell r="I68">
            <v>582005</v>
          </cell>
          <cell r="J68">
            <v>1163965</v>
          </cell>
        </row>
        <row r="69">
          <cell r="B69" t="str">
            <v>CUSTODIAN</v>
          </cell>
          <cell r="C69">
            <v>10.199999999999999</v>
          </cell>
          <cell r="F69">
            <v>10.199999999999999</v>
          </cell>
          <cell r="I69">
            <v>228488</v>
          </cell>
          <cell r="J69">
            <v>2202714.5</v>
          </cell>
        </row>
        <row r="70">
          <cell r="B70" t="str">
            <v>CUTIX</v>
          </cell>
          <cell r="C70">
            <v>3.3</v>
          </cell>
          <cell r="F70">
            <v>3.04</v>
          </cell>
          <cell r="I70">
            <v>634205</v>
          </cell>
          <cell r="J70">
            <v>1969760.52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14414</v>
          </cell>
          <cell r="J71">
            <v>79755.5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89200</v>
          </cell>
          <cell r="J72">
            <v>50844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4360</v>
          </cell>
          <cell r="J73">
            <v>2577196</v>
          </cell>
        </row>
        <row r="74">
          <cell r="B74" t="str">
            <v>DANGSUGAR</v>
          </cell>
          <cell r="C74">
            <v>40</v>
          </cell>
          <cell r="F74">
            <v>40</v>
          </cell>
          <cell r="I74">
            <v>842454</v>
          </cell>
          <cell r="J74">
            <v>34085237</v>
          </cell>
        </row>
        <row r="75">
          <cell r="B75" t="str">
            <v>DEAPCAP</v>
          </cell>
          <cell r="C75">
            <v>0.53</v>
          </cell>
          <cell r="F75">
            <v>0.53</v>
          </cell>
          <cell r="I75">
            <v>192930</v>
          </cell>
          <cell r="J75">
            <v>100843.6</v>
          </cell>
        </row>
        <row r="76">
          <cell r="B76" t="str">
            <v>ELLAHLAKES</v>
          </cell>
          <cell r="C76">
            <v>3.3</v>
          </cell>
          <cell r="F76">
            <v>3.3</v>
          </cell>
          <cell r="I76">
            <v>1622247</v>
          </cell>
          <cell r="J76">
            <v>4950742.88</v>
          </cell>
        </row>
        <row r="77">
          <cell r="B77" t="str">
            <v>ETERNA</v>
          </cell>
          <cell r="C77">
            <v>12.3</v>
          </cell>
          <cell r="F77">
            <v>11.15</v>
          </cell>
          <cell r="I77">
            <v>508100</v>
          </cell>
          <cell r="J77">
            <v>5900359.5499999998</v>
          </cell>
        </row>
        <row r="78">
          <cell r="B78" t="str">
            <v>ETI</v>
          </cell>
          <cell r="C78">
            <v>24.05</v>
          </cell>
          <cell r="F78">
            <v>24.05</v>
          </cell>
          <cell r="I78">
            <v>313540</v>
          </cell>
          <cell r="J78">
            <v>6874556.4000000004</v>
          </cell>
        </row>
        <row r="79">
          <cell r="B79" t="str">
            <v>ETRANZACT</v>
          </cell>
          <cell r="C79">
            <v>5.6</v>
          </cell>
          <cell r="F79">
            <v>5.6</v>
          </cell>
          <cell r="I79">
            <v>30556</v>
          </cell>
          <cell r="J79">
            <v>161574.20000000001</v>
          </cell>
        </row>
        <row r="80">
          <cell r="B80" t="str">
            <v>FBNH</v>
          </cell>
          <cell r="C80">
            <v>22.95</v>
          </cell>
          <cell r="F80">
            <v>22.95</v>
          </cell>
          <cell r="I80">
            <v>5317284</v>
          </cell>
          <cell r="J80">
            <v>123058245</v>
          </cell>
        </row>
        <row r="81">
          <cell r="B81" t="str">
            <v>FCMB</v>
          </cell>
          <cell r="C81">
            <v>6.65</v>
          </cell>
          <cell r="F81">
            <v>7</v>
          </cell>
          <cell r="I81">
            <v>3182641</v>
          </cell>
          <cell r="J81">
            <v>21400549.699999999</v>
          </cell>
        </row>
        <row r="82">
          <cell r="B82" t="str">
            <v>FIDELITYBK</v>
          </cell>
          <cell r="C82">
            <v>8.6</v>
          </cell>
          <cell r="F82">
            <v>8.9</v>
          </cell>
          <cell r="I82">
            <v>4118769</v>
          </cell>
          <cell r="J82">
            <v>35976419.600000001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80371</v>
          </cell>
          <cell r="J83">
            <v>1141437.2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1898300</v>
          </cell>
          <cell r="J84">
            <v>72144283.849999994</v>
          </cell>
        </row>
        <row r="85">
          <cell r="B85" t="str">
            <v>FTNCOCOA</v>
          </cell>
          <cell r="C85">
            <v>1.39</v>
          </cell>
          <cell r="F85">
            <v>1.44</v>
          </cell>
          <cell r="I85">
            <v>4760786</v>
          </cell>
          <cell r="J85">
            <v>6576889.6799999997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1825</v>
          </cell>
          <cell r="J86">
            <v>1642500</v>
          </cell>
        </row>
        <row r="87">
          <cell r="B87" t="str">
            <v>GTCO</v>
          </cell>
          <cell r="C87">
            <v>40</v>
          </cell>
          <cell r="F87">
            <v>39.9</v>
          </cell>
          <cell r="I87">
            <v>13772660</v>
          </cell>
          <cell r="J87">
            <v>548653054.10000002</v>
          </cell>
        </row>
        <row r="88">
          <cell r="B88" t="str">
            <v>GUINEAINS</v>
          </cell>
          <cell r="C88">
            <v>0.33</v>
          </cell>
          <cell r="F88">
            <v>0.32</v>
          </cell>
          <cell r="I88">
            <v>1076835</v>
          </cell>
          <cell r="J88">
            <v>355704.88</v>
          </cell>
        </row>
        <row r="89">
          <cell r="B89" t="str">
            <v>GUINNESS</v>
          </cell>
          <cell r="C89">
            <v>53</v>
          </cell>
          <cell r="F89">
            <v>53</v>
          </cell>
          <cell r="I89">
            <v>277804</v>
          </cell>
          <cell r="J89">
            <v>14781081.25</v>
          </cell>
        </row>
        <row r="90">
          <cell r="B90" t="str">
            <v>HONYFLOUR</v>
          </cell>
          <cell r="C90">
            <v>3.31</v>
          </cell>
          <cell r="F90">
            <v>3.31</v>
          </cell>
          <cell r="I90">
            <v>181267</v>
          </cell>
          <cell r="J90">
            <v>586067.73</v>
          </cell>
        </row>
        <row r="91">
          <cell r="B91" t="str">
            <v>IKEJAHOTEL</v>
          </cell>
          <cell r="C91">
            <v>7.45</v>
          </cell>
          <cell r="F91">
            <v>7.45</v>
          </cell>
          <cell r="I91">
            <v>4188</v>
          </cell>
          <cell r="J91">
            <v>29354.94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11828</v>
          </cell>
          <cell r="J92">
            <v>144810.1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230</v>
          </cell>
          <cell r="J93">
            <v>1458.2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626612</v>
          </cell>
          <cell r="J94">
            <v>2507097.0499999998</v>
          </cell>
        </row>
        <row r="95">
          <cell r="B95" t="str">
            <v>INTENEGINS</v>
          </cell>
          <cell r="C95">
            <v>1.65</v>
          </cell>
          <cell r="F95">
            <v>1.65</v>
          </cell>
          <cell r="I95">
            <v>291310</v>
          </cell>
          <cell r="J95">
            <v>445427.7</v>
          </cell>
        </row>
        <row r="96">
          <cell r="B96" t="str">
            <v>JAIZBANK</v>
          </cell>
          <cell r="C96">
            <v>2.2000000000000002</v>
          </cell>
          <cell r="F96">
            <v>2.2999999999999998</v>
          </cell>
          <cell r="I96">
            <v>2981601</v>
          </cell>
          <cell r="J96">
            <v>7010940.3600000003</v>
          </cell>
        </row>
        <row r="97">
          <cell r="B97" t="str">
            <v>JAPAULGOLD</v>
          </cell>
          <cell r="C97">
            <v>2.09</v>
          </cell>
          <cell r="F97">
            <v>2.0499999999999998</v>
          </cell>
          <cell r="I97">
            <v>2254058</v>
          </cell>
          <cell r="J97">
            <v>4551504</v>
          </cell>
        </row>
        <row r="98">
          <cell r="B98" t="str">
            <v>JBERGER</v>
          </cell>
          <cell r="C98">
            <v>72.400000000000006</v>
          </cell>
          <cell r="F98">
            <v>79.3</v>
          </cell>
          <cell r="I98">
            <v>1237760</v>
          </cell>
          <cell r="J98">
            <v>88739803.700000003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32732</v>
          </cell>
          <cell r="J99">
            <v>62376.72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26500</v>
          </cell>
          <cell r="J100">
            <v>226575</v>
          </cell>
        </row>
        <row r="101">
          <cell r="B101" t="str">
            <v>LASACO</v>
          </cell>
          <cell r="C101">
            <v>2.04</v>
          </cell>
          <cell r="F101">
            <v>2.04</v>
          </cell>
          <cell r="I101">
            <v>132919</v>
          </cell>
          <cell r="J101">
            <v>266455.99</v>
          </cell>
        </row>
        <row r="102">
          <cell r="B102" t="str">
            <v>LEARNAFRCA</v>
          </cell>
          <cell r="C102">
            <v>3.5</v>
          </cell>
          <cell r="F102">
            <v>3.5</v>
          </cell>
          <cell r="I102">
            <v>39995</v>
          </cell>
          <cell r="J102">
            <v>143422.81</v>
          </cell>
        </row>
        <row r="103">
          <cell r="B103" t="str">
            <v>LINKASSURE</v>
          </cell>
          <cell r="C103">
            <v>0.83</v>
          </cell>
          <cell r="F103">
            <v>0.85</v>
          </cell>
          <cell r="I103">
            <v>264155</v>
          </cell>
          <cell r="J103">
            <v>223427.85</v>
          </cell>
        </row>
        <row r="104">
          <cell r="B104" t="str">
            <v>LIVESTOCK</v>
          </cell>
          <cell r="C104">
            <v>1.75</v>
          </cell>
          <cell r="F104">
            <v>1.75</v>
          </cell>
          <cell r="I104">
            <v>150968</v>
          </cell>
          <cell r="J104">
            <v>256673.87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5</v>
          </cell>
          <cell r="J105">
            <v>14.75</v>
          </cell>
        </row>
        <row r="106">
          <cell r="B106" t="str">
            <v>MANSARD</v>
          </cell>
          <cell r="C106">
            <v>5.2</v>
          </cell>
          <cell r="F106">
            <v>5.3</v>
          </cell>
          <cell r="I106">
            <v>507214</v>
          </cell>
          <cell r="J106">
            <v>2641688.59</v>
          </cell>
        </row>
        <row r="107">
          <cell r="B107" t="str">
            <v>MAYBAKER</v>
          </cell>
          <cell r="C107">
            <v>7</v>
          </cell>
          <cell r="F107">
            <v>7</v>
          </cell>
          <cell r="I107">
            <v>244158</v>
          </cell>
          <cell r="J107">
            <v>1664059.75</v>
          </cell>
        </row>
        <row r="108">
          <cell r="B108" t="str">
            <v>MBENEFIT</v>
          </cell>
          <cell r="C108">
            <v>0.57999999999999996</v>
          </cell>
          <cell r="F108">
            <v>0.57999999999999996</v>
          </cell>
          <cell r="I108">
            <v>31180</v>
          </cell>
          <cell r="J108">
            <v>17079</v>
          </cell>
        </row>
        <row r="109">
          <cell r="B109" t="str">
            <v>MCNICHOLS</v>
          </cell>
          <cell r="C109">
            <v>1</v>
          </cell>
          <cell r="F109">
            <v>1</v>
          </cell>
          <cell r="I109">
            <v>35802</v>
          </cell>
          <cell r="J109">
            <v>36141.760000000002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320604</v>
          </cell>
          <cell r="J110">
            <v>2947582.06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15240</v>
          </cell>
          <cell r="J111">
            <v>76839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50</v>
          </cell>
          <cell r="J112">
            <v>202.5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136213</v>
          </cell>
          <cell r="J113">
            <v>16551511.6</v>
          </cell>
        </row>
        <row r="114">
          <cell r="B114" t="str">
            <v>MTNN</v>
          </cell>
          <cell r="C114">
            <v>224</v>
          </cell>
          <cell r="F114">
            <v>224</v>
          </cell>
          <cell r="I114">
            <v>3142521</v>
          </cell>
          <cell r="J114">
            <v>699816909.89999998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1025</v>
          </cell>
          <cell r="J115">
            <v>12710</v>
          </cell>
        </row>
        <row r="116">
          <cell r="B116" t="str">
            <v>NAHCO</v>
          </cell>
          <cell r="C116">
            <v>30.9</v>
          </cell>
          <cell r="F116">
            <v>30.9</v>
          </cell>
          <cell r="I116">
            <v>448112</v>
          </cell>
          <cell r="J116">
            <v>13783095.199999999</v>
          </cell>
        </row>
        <row r="117">
          <cell r="B117" t="str">
            <v>NASCON</v>
          </cell>
          <cell r="C117">
            <v>36</v>
          </cell>
          <cell r="F117">
            <v>36</v>
          </cell>
          <cell r="I117">
            <v>148692</v>
          </cell>
          <cell r="J117">
            <v>5386381.2000000002</v>
          </cell>
        </row>
        <row r="118">
          <cell r="B118" t="str">
            <v>NB</v>
          </cell>
          <cell r="C118">
            <v>23</v>
          </cell>
          <cell r="F118">
            <v>23</v>
          </cell>
          <cell r="I118">
            <v>857248</v>
          </cell>
          <cell r="J118">
            <v>19737566.850000001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18920</v>
          </cell>
          <cell r="J119">
            <v>80173.5</v>
          </cell>
        </row>
        <row r="120">
          <cell r="B120" t="str">
            <v>NEIMETH</v>
          </cell>
          <cell r="C120">
            <v>1.85</v>
          </cell>
          <cell r="F120">
            <v>1.7</v>
          </cell>
          <cell r="I120">
            <v>184912</v>
          </cell>
          <cell r="J120">
            <v>319054.03999999998</v>
          </cell>
        </row>
        <row r="121">
          <cell r="B121" t="str">
            <v>NEM</v>
          </cell>
          <cell r="C121">
            <v>9.35</v>
          </cell>
          <cell r="F121">
            <v>8.4499999999999993</v>
          </cell>
          <cell r="I121">
            <v>464500</v>
          </cell>
          <cell r="J121">
            <v>3925025</v>
          </cell>
        </row>
        <row r="122">
          <cell r="B122" t="str">
            <v>NESTLE</v>
          </cell>
          <cell r="C122">
            <v>820</v>
          </cell>
          <cell r="F122">
            <v>820</v>
          </cell>
          <cell r="I122">
            <v>4826</v>
          </cell>
          <cell r="J122">
            <v>4310704.0999999996</v>
          </cell>
        </row>
        <row r="123">
          <cell r="B123" t="str">
            <v>NGXGROUP</v>
          </cell>
          <cell r="C123">
            <v>22.05</v>
          </cell>
          <cell r="F123">
            <v>22.05</v>
          </cell>
          <cell r="I123">
            <v>83593</v>
          </cell>
          <cell r="J123">
            <v>1843393.25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9823</v>
          </cell>
          <cell r="J124">
            <v>1055941.5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11864</v>
          </cell>
          <cell r="J125">
            <v>516084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2800</v>
          </cell>
          <cell r="J126">
            <v>168000</v>
          </cell>
        </row>
        <row r="127">
          <cell r="B127" t="str">
            <v>NPFMCRFBK</v>
          </cell>
          <cell r="C127">
            <v>1.96</v>
          </cell>
          <cell r="F127">
            <v>1.8</v>
          </cell>
          <cell r="I127">
            <v>1252900</v>
          </cell>
          <cell r="J127">
            <v>2236257.2599999998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7109</v>
          </cell>
          <cell r="J128">
            <v>3275.14</v>
          </cell>
        </row>
        <row r="129">
          <cell r="B129" t="str">
            <v>OANDO</v>
          </cell>
          <cell r="C129">
            <v>9.9499999999999993</v>
          </cell>
          <cell r="F129">
            <v>10.4</v>
          </cell>
          <cell r="I129">
            <v>2235437</v>
          </cell>
          <cell r="J129">
            <v>22443227.649999999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53618</v>
          </cell>
          <cell r="J130">
            <v>12963151.6</v>
          </cell>
        </row>
        <row r="131">
          <cell r="B131" t="str">
            <v>OMATEK</v>
          </cell>
          <cell r="C131">
            <v>0.67</v>
          </cell>
          <cell r="F131">
            <v>0.63</v>
          </cell>
          <cell r="I131">
            <v>2413815</v>
          </cell>
          <cell r="J131">
            <v>1582675.65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8829</v>
          </cell>
          <cell r="J132">
            <v>2228626.5</v>
          </cell>
        </row>
        <row r="133">
          <cell r="B133" t="str">
            <v>PRESTIGE</v>
          </cell>
          <cell r="C133">
            <v>0.54</v>
          </cell>
          <cell r="F133">
            <v>0.54</v>
          </cell>
          <cell r="I133">
            <v>1637174</v>
          </cell>
          <cell r="J133">
            <v>858228.41</v>
          </cell>
        </row>
        <row r="134">
          <cell r="B134" t="str">
            <v>PZ</v>
          </cell>
          <cell r="C134">
            <v>19.649999999999999</v>
          </cell>
          <cell r="F134">
            <v>21.6</v>
          </cell>
          <cell r="I134">
            <v>787844</v>
          </cell>
          <cell r="J134">
            <v>16140972.300000001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10350</v>
          </cell>
          <cell r="J135">
            <v>32682.5</v>
          </cell>
        </row>
        <row r="136">
          <cell r="B136" t="str">
            <v>REGALINS</v>
          </cell>
          <cell r="C136">
            <v>0.34</v>
          </cell>
          <cell r="F136">
            <v>0.31</v>
          </cell>
          <cell r="I136">
            <v>3863997</v>
          </cell>
          <cell r="J136">
            <v>1225733.47</v>
          </cell>
        </row>
        <row r="137">
          <cell r="B137" t="str">
            <v>ROYALEX</v>
          </cell>
          <cell r="C137">
            <v>0.55000000000000004</v>
          </cell>
          <cell r="F137">
            <v>0.56000000000000005</v>
          </cell>
          <cell r="I137">
            <v>1077736</v>
          </cell>
          <cell r="J137">
            <v>603656.16</v>
          </cell>
        </row>
        <row r="138">
          <cell r="B138" t="str">
            <v>RTBRISCOE</v>
          </cell>
          <cell r="C138">
            <v>0.56999999999999995</v>
          </cell>
          <cell r="F138">
            <v>0.52</v>
          </cell>
          <cell r="I138">
            <v>890100</v>
          </cell>
          <cell r="J138">
            <v>470660</v>
          </cell>
        </row>
        <row r="139">
          <cell r="B139" t="str">
            <v>SEPLAT</v>
          </cell>
          <cell r="C139">
            <v>2962.3</v>
          </cell>
          <cell r="F139">
            <v>2962.2</v>
          </cell>
          <cell r="I139">
            <v>802545</v>
          </cell>
          <cell r="J139">
            <v>2377866411.5999999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150</v>
          </cell>
          <cell r="J140">
            <v>16717.5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254982</v>
          </cell>
          <cell r="J141">
            <v>5280704.1500000004</v>
          </cell>
        </row>
        <row r="142">
          <cell r="B142" t="str">
            <v>SOVRENINS</v>
          </cell>
          <cell r="C142">
            <v>0.41</v>
          </cell>
          <cell r="F142">
            <v>0.41</v>
          </cell>
          <cell r="I142">
            <v>502493</v>
          </cell>
          <cell r="J142">
            <v>205422.13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21587</v>
          </cell>
          <cell r="J143">
            <v>1159513.55</v>
          </cell>
        </row>
        <row r="144">
          <cell r="B144" t="str">
            <v>STERLINGNG</v>
          </cell>
          <cell r="C144">
            <v>4.2</v>
          </cell>
          <cell r="F144">
            <v>4.4800000000000004</v>
          </cell>
          <cell r="I144">
            <v>875358</v>
          </cell>
          <cell r="J144">
            <v>3811949.6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39774</v>
          </cell>
          <cell r="J145">
            <v>45074.62</v>
          </cell>
        </row>
        <row r="146">
          <cell r="B146" t="str">
            <v>TANTALIZER</v>
          </cell>
          <cell r="C146">
            <v>0.55000000000000004</v>
          </cell>
          <cell r="F146">
            <v>0.5</v>
          </cell>
          <cell r="I146">
            <v>3804866</v>
          </cell>
          <cell r="J146">
            <v>1983559.04</v>
          </cell>
        </row>
        <row r="147">
          <cell r="B147" t="str">
            <v>THOMASWY</v>
          </cell>
          <cell r="C147">
            <v>1.78</v>
          </cell>
          <cell r="F147">
            <v>1.77</v>
          </cell>
          <cell r="I147">
            <v>182107</v>
          </cell>
          <cell r="J147">
            <v>322329.39</v>
          </cell>
        </row>
        <row r="148">
          <cell r="B148" t="str">
            <v>TIP</v>
          </cell>
          <cell r="C148">
            <v>2.0299999999999998</v>
          </cell>
          <cell r="F148">
            <v>1.95</v>
          </cell>
          <cell r="I148">
            <v>467425</v>
          </cell>
          <cell r="J148">
            <v>933254.8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2891</v>
          </cell>
          <cell r="J149">
            <v>1015765</v>
          </cell>
        </row>
        <row r="150">
          <cell r="B150" t="str">
            <v>TRANSCOHOT</v>
          </cell>
          <cell r="C150">
            <v>101.9</v>
          </cell>
          <cell r="F150">
            <v>92</v>
          </cell>
          <cell r="I150">
            <v>152990</v>
          </cell>
          <cell r="J150">
            <v>14078687.380000001</v>
          </cell>
        </row>
        <row r="151">
          <cell r="B151" t="str">
            <v>TRANSCORP</v>
          </cell>
          <cell r="C151">
            <v>11.85</v>
          </cell>
          <cell r="F151">
            <v>11.95</v>
          </cell>
          <cell r="I151">
            <v>4924815</v>
          </cell>
          <cell r="J151">
            <v>58590409.799999997</v>
          </cell>
        </row>
        <row r="152">
          <cell r="B152" t="str">
            <v>TRANSEXPR</v>
          </cell>
          <cell r="C152">
            <v>1.25</v>
          </cell>
          <cell r="F152">
            <v>1.25</v>
          </cell>
          <cell r="I152">
            <v>18430</v>
          </cell>
          <cell r="J152">
            <v>25249.1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39015</v>
          </cell>
          <cell r="J153">
            <v>13132449</v>
          </cell>
        </row>
        <row r="154">
          <cell r="B154" t="str">
            <v>UACN</v>
          </cell>
          <cell r="C154">
            <v>13.4</v>
          </cell>
          <cell r="F154">
            <v>13.4</v>
          </cell>
          <cell r="I154">
            <v>123451</v>
          </cell>
          <cell r="J154">
            <v>1531976.4</v>
          </cell>
        </row>
        <row r="155">
          <cell r="B155" t="str">
            <v>UBA</v>
          </cell>
          <cell r="C155">
            <v>20.9</v>
          </cell>
          <cell r="F155">
            <v>21.85</v>
          </cell>
          <cell r="I155">
            <v>5634967</v>
          </cell>
          <cell r="J155">
            <v>123275254.09999999</v>
          </cell>
        </row>
        <row r="156">
          <cell r="B156" t="str">
            <v>UCAP</v>
          </cell>
          <cell r="C156">
            <v>18.149999999999999</v>
          </cell>
          <cell r="F156">
            <v>18.149999999999999</v>
          </cell>
          <cell r="I156">
            <v>693094</v>
          </cell>
          <cell r="J156">
            <v>12451789.15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40</v>
          </cell>
          <cell r="J157">
            <v>1332</v>
          </cell>
        </row>
        <row r="158">
          <cell r="B158" t="str">
            <v>UNILEVER</v>
          </cell>
          <cell r="C158">
            <v>15</v>
          </cell>
          <cell r="F158">
            <v>15</v>
          </cell>
          <cell r="I158">
            <v>745636</v>
          </cell>
          <cell r="J158">
            <v>11189042.300000001</v>
          </cell>
        </row>
        <row r="159">
          <cell r="B159" t="str">
            <v>UNITYBNK</v>
          </cell>
          <cell r="C159">
            <v>1.6</v>
          </cell>
          <cell r="F159">
            <v>1.6</v>
          </cell>
          <cell r="I159">
            <v>197899</v>
          </cell>
          <cell r="J159">
            <v>335743.18</v>
          </cell>
        </row>
        <row r="160">
          <cell r="B160" t="str">
            <v>UNIVINSURE</v>
          </cell>
          <cell r="C160">
            <v>0.37</v>
          </cell>
          <cell r="F160">
            <v>0.35</v>
          </cell>
          <cell r="I160">
            <v>1032016</v>
          </cell>
          <cell r="J160">
            <v>369459.9</v>
          </cell>
        </row>
        <row r="161">
          <cell r="B161" t="str">
            <v>UPDC</v>
          </cell>
          <cell r="C161">
            <v>1.4</v>
          </cell>
          <cell r="F161">
            <v>1.4</v>
          </cell>
          <cell r="I161">
            <v>117398</v>
          </cell>
          <cell r="J161">
            <v>164090.71</v>
          </cell>
        </row>
        <row r="162">
          <cell r="B162" t="str">
            <v>UPDCREIT</v>
          </cell>
          <cell r="C162">
            <v>4.7</v>
          </cell>
          <cell r="F162">
            <v>4.25</v>
          </cell>
          <cell r="I162">
            <v>793935</v>
          </cell>
          <cell r="J162">
            <v>3463237.55</v>
          </cell>
        </row>
        <row r="163">
          <cell r="B163" t="str">
            <v>UPL</v>
          </cell>
          <cell r="C163">
            <v>2.15</v>
          </cell>
          <cell r="F163">
            <v>2.15</v>
          </cell>
          <cell r="I163">
            <v>65720</v>
          </cell>
          <cell r="J163">
            <v>151799.70000000001</v>
          </cell>
        </row>
        <row r="164">
          <cell r="B164" t="str">
            <v>VERITASKAP</v>
          </cell>
          <cell r="C164">
            <v>0.59</v>
          </cell>
          <cell r="F164">
            <v>0.56999999999999995</v>
          </cell>
          <cell r="I164">
            <v>509587</v>
          </cell>
          <cell r="J164">
            <v>300851.03000000003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257</v>
          </cell>
          <cell r="J165">
            <v>46953.9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445966</v>
          </cell>
          <cell r="J166">
            <v>7538182.2000000002</v>
          </cell>
        </row>
        <row r="167">
          <cell r="B167" t="str">
            <v>WAPCO</v>
          </cell>
          <cell r="C167">
            <v>33.5</v>
          </cell>
          <cell r="F167">
            <v>33.5</v>
          </cell>
          <cell r="I167">
            <v>1244651</v>
          </cell>
          <cell r="J167">
            <v>41826296.299999997</v>
          </cell>
        </row>
        <row r="168">
          <cell r="B168" t="str">
            <v>WAPIC</v>
          </cell>
          <cell r="C168">
            <v>0.7</v>
          </cell>
          <cell r="F168">
            <v>0.65</v>
          </cell>
          <cell r="I168">
            <v>2251913</v>
          </cell>
          <cell r="J168">
            <v>1481840.7</v>
          </cell>
        </row>
        <row r="169">
          <cell r="B169" t="str">
            <v>WEMABANK</v>
          </cell>
          <cell r="C169">
            <v>6.95</v>
          </cell>
          <cell r="F169">
            <v>6.85</v>
          </cell>
          <cell r="I169">
            <v>5188562</v>
          </cell>
          <cell r="J169">
            <v>33858362.399999999</v>
          </cell>
        </row>
        <row r="170">
          <cell r="B170" t="str">
            <v>ZENITHBANK</v>
          </cell>
          <cell r="C170">
            <v>32.5</v>
          </cell>
          <cell r="F170">
            <v>32.799999999999997</v>
          </cell>
          <cell r="I170">
            <v>4857392</v>
          </cell>
          <cell r="J170">
            <v>160443958.84999999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D2EF-5E63-4493-8B96-7E7C6FC4F32D}">
  <dimension ref="B1:AT48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COUNTIFS(W9:W446,"&gt;"&amp;LARGE(W9:W446,MIN(AH4,COUNT(W9:W446))))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5587</v>
      </c>
      <c r="J9" s="45">
        <v>14882.73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PZ</v>
      </c>
      <c r="O9" s="49">
        <f t="shared" ref="O9:O18" si="0">VLOOKUP(N9,$B$9:$F$1048576,5,FALSE)</f>
        <v>21.6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9.9236641221374189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5587</v>
      </c>
      <c r="Z9" s="53">
        <f t="shared" ref="Z9:Z72" si="5">IF(ISTEXT(B9),J9,"")</f>
        <v>14882.73</v>
      </c>
      <c r="AA9" s="8">
        <v>1</v>
      </c>
      <c r="AB9" s="54" t="str" cm="1">
        <f t="array" ref="AB9">IF($AC9="","",INDEX($V$9:$V$446,SMALL(IF($W$9:$W$446=$AC9,ROW($V$9:$V$446)-ROW($V$9)+1),COUNTIFS($AC$9:AC9,AC9))))</f>
        <v>TRANSCOHOT</v>
      </c>
      <c r="AC9" s="55">
        <f>IF(ROWS($AC$9:AC9)&lt;=$AC$5,SMALL($W$9:$W$446,ROWS($AC$9:AC9)),"")</f>
        <v>-9.7154072620215942E-2</v>
      </c>
      <c r="AD9" s="56" t="str">
        <f t="shared" ref="AD9:AD18" si="6">INDEX($V$9:$Z$446,MATCH(AE9,$W$9:$W$446,0)+0,1)</f>
        <v>TRANSCOHOT</v>
      </c>
      <c r="AE9" s="57">
        <f>_xlfn.MINIFS($W$9:$W$446,$W$9:$W$446,"&lt;&gt;0")</f>
        <v>-9.7154072620215942E-2</v>
      </c>
      <c r="AF9" s="57"/>
      <c r="AG9" s="54" t="str" cm="1">
        <f t="array" ref="AG9">IF($AH9="","",INDEX($V$9:$V$446,SMALL(IF($W$9:$W$446=$AH9,ROW($V$9:$V$446)-ROW($V$9)+1),COUNTIFS($AH$9:AH9,AH9))))</f>
        <v>PZ</v>
      </c>
      <c r="AH9" s="55">
        <f>IF(ROWS($AH$9:AH9)&lt;=$AH$5,LARGE($W$9:$W$446,ROWS($AH$9:AH9)),"")</f>
        <v>9.9236641221374183E-2</v>
      </c>
      <c r="AJ9" s="56" t="str">
        <f t="shared" ref="AJ9:AJ18" si="7">INDEX($V$9:$Z$446,MATCH(AK9,$X$9:$X$446,0)+0,1)</f>
        <v>CILEASING</v>
      </c>
      <c r="AK9" s="57">
        <f>_xlfn.MINIFS($X$9:$X$446,$X$9:$X$446,"&lt;&gt;0")</f>
        <v>-0.38035714285714284</v>
      </c>
      <c r="AM9" s="56" t="str">
        <f t="shared" ref="AM9:AM18" si="8">INDEX($V$9:$Z$446,MATCH(AN9,$X$9:$X$446,0)+0,1)</f>
        <v>JULI</v>
      </c>
      <c r="AN9" s="57">
        <f t="shared" ref="AN9:AN18" si="9">LARGE($X$9:$X$446,AA9)</f>
        <v>15.084745762711865</v>
      </c>
      <c r="AP9" s="56" t="str">
        <f t="shared" ref="AP9:AP18" si="10">INDEX($V$9:$Z$446,MATCH(AQ9,$Y$9:$Y$446,0)+0,1)</f>
        <v>ACCESSCORP</v>
      </c>
      <c r="AQ9" s="58">
        <f t="shared" ref="AQ9:AQ18" si="11">LARGE($Y$9:$Y$446,AA9)</f>
        <v>25614036</v>
      </c>
      <c r="AR9" s="58"/>
      <c r="AS9" s="56" t="str">
        <f t="shared" ref="AS9:AS18" si="12">INDEX($V$9:$Z$446,MATCH(AT9,$Z$9:$Z$446,0)+0,1)</f>
        <v>AIRTELAFRI</v>
      </c>
      <c r="AT9" s="59">
        <f t="shared" ref="AT9:AT18" si="13">LARGE($Z$9:$Z$446,AA9)</f>
        <v>4250315762.1999998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20530</v>
      </c>
      <c r="J10" s="63">
        <v>13958.4</v>
      </c>
      <c r="K10" s="46">
        <v>-0.19753086419753085</v>
      </c>
      <c r="L10" s="47"/>
      <c r="N10" s="48" t="str">
        <v>JBERGER</v>
      </c>
      <c r="O10" s="49">
        <f t="shared" si="0"/>
        <v>79.3</v>
      </c>
      <c r="P10" s="50" t="str">
        <f t="shared" ref="P10:P18" si="14">IF($T$8="change",ROUNDUP((T10*1),1)&amp;"%",IF($T$8="YTD",ROUNDUP((T10*100),0)&amp;"%",T10))</f>
        <v>9.6%</v>
      </c>
      <c r="T10" s="51">
        <f t="shared" si="1"/>
        <v>9.5303867403314797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-0.19753086419753085</v>
      </c>
      <c r="Y10" s="53">
        <f t="shared" si="4"/>
        <v>20530</v>
      </c>
      <c r="Z10" s="53">
        <f t="shared" si="5"/>
        <v>13958.4</v>
      </c>
      <c r="AA10" s="8">
        <v>2</v>
      </c>
      <c r="AB10" s="54" t="str" cm="1">
        <f t="array" ref="AB10">IF($AC10="","",INDEX($V$9:$V$446,SMALL(IF($W$9:$W$446=$AC10,ROW($V$9:$V$446)-ROW($V$9)+1),COUNTIFS($AC$9:AC10,AC10))))</f>
        <v>NEM</v>
      </c>
      <c r="AC10" s="55">
        <f>IF(ROWS($AC$9:AC10)&lt;=$AC$5,SMALL($W$9:$W$446,ROWS($AC$9:AC10)),"")</f>
        <v>-9.6256684491978634E-2</v>
      </c>
      <c r="AD10" s="56" t="str">
        <f t="shared" si="6"/>
        <v>NEM</v>
      </c>
      <c r="AE10" s="57">
        <f t="shared" ref="AE10:AE18" si="16">SMALL($W$9:$W$446,AA10)</f>
        <v>-9.6256684491978634E-2</v>
      </c>
      <c r="AF10" s="57"/>
      <c r="AG10" s="54" t="str" cm="1">
        <f t="array" ref="AG10">IF($AH10="","",INDEX($V$9:$V$446,SMALL(IF($W$9:$W$446=$AH10,ROW($V$9:$V$446)-ROW($V$9)+1),COUNTIFS($AH$9:AH10,AH10))))</f>
        <v>JBERGER</v>
      </c>
      <c r="AH10" s="55">
        <f>IF(ROWS($AH$9:AH10)&lt;=$AH$5,LARGE($W$9:$W$446,ROWS($AH$9:AH10)),"")</f>
        <v>9.5303867403314799E-2</v>
      </c>
      <c r="AJ10" s="56" t="str">
        <f t="shared" si="7"/>
        <v>NSLTECH</v>
      </c>
      <c r="AK10" s="57">
        <f t="shared" ref="AK10:AK18" si="17">SMALL($X$9:$X$446,AA10)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GTCO</v>
      </c>
      <c r="AQ10" s="58">
        <f t="shared" si="11"/>
        <v>13772660</v>
      </c>
      <c r="AR10" s="58"/>
      <c r="AS10" s="56" t="str">
        <f t="shared" si="12"/>
        <v>SEPLAT</v>
      </c>
      <c r="AT10" s="59">
        <f t="shared" si="13"/>
        <v>2377866411.5999999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10553</v>
      </c>
      <c r="J11" s="63">
        <v>21106.15</v>
      </c>
      <c r="K11" s="46">
        <v>4.6391752577319423E-2</v>
      </c>
      <c r="L11" s="47"/>
      <c r="N11" s="48" t="str">
        <v>STERLINGNG</v>
      </c>
      <c r="O11" s="49">
        <f t="shared" si="0"/>
        <v>4.4800000000000004</v>
      </c>
      <c r="P11" s="50" t="str">
        <f t="shared" si="14"/>
        <v>6.7%</v>
      </c>
      <c r="T11" s="51">
        <f t="shared" si="1"/>
        <v>6.6666666666666723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10553</v>
      </c>
      <c r="Z11" s="53">
        <f t="shared" si="5"/>
        <v>21106.15</v>
      </c>
      <c r="AA11" s="8">
        <v>3</v>
      </c>
      <c r="AB11" s="54" t="str" cm="1">
        <f t="array" ref="AB11">IF($AC11="","",INDEX($V$9:$V$446,SMALL(IF($W$9:$W$446=$AC11,ROW($V$9:$V$446)-ROW($V$9)+1),COUNTIFS($AC$9:AC11,AC11))))</f>
        <v>UPDCREIT</v>
      </c>
      <c r="AC11" s="55">
        <f>IF(ROWS($AC$9:AC11)&lt;=$AC$5,SMALL($W$9:$W$446,ROWS($AC$9:AC11)),"")</f>
        <v>-9.5744680851063871E-2</v>
      </c>
      <c r="AD11" s="56" t="str">
        <f t="shared" si="6"/>
        <v>UPDCREIT</v>
      </c>
      <c r="AE11" s="57">
        <f t="shared" si="16"/>
        <v>-9.5744680851063871E-2</v>
      </c>
      <c r="AF11" s="57"/>
      <c r="AG11" s="54" t="str" cm="1">
        <f t="array" ref="AG11">IF($AH11="","",INDEX($V$9:$V$446,SMALL(IF($W$9:$W$446=$AH11,ROW($V$9:$V$446)-ROW($V$9)+1),COUNTIFS($AH$9:AH11,AH11))))</f>
        <v>STERLINGNG</v>
      </c>
      <c r="AH11" s="55">
        <f>IF(ROWS($AH$9:AH11)&lt;=$AH$5,LARGE($W$9:$W$446,ROWS($AH$9:AH11)),"")</f>
        <v>6.6666666666666721E-2</v>
      </c>
      <c r="AJ11" s="56" t="str">
        <f t="shared" si="7"/>
        <v>NB</v>
      </c>
      <c r="AK11" s="57">
        <f t="shared" si="17"/>
        <v>-0.36111111111111116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UBA</v>
      </c>
      <c r="AQ11" s="58">
        <f t="shared" si="11"/>
        <v>5634967</v>
      </c>
      <c r="AR11" s="58"/>
      <c r="AS11" s="56" t="str">
        <f t="shared" si="12"/>
        <v>MTNN</v>
      </c>
      <c r="AT11" s="59">
        <f t="shared" si="13"/>
        <v>699816909.89999998</v>
      </c>
    </row>
    <row r="12" spans="2:46" x14ac:dyDescent="0.25">
      <c r="B12" s="60" t="s">
        <v>28</v>
      </c>
      <c r="C12" s="41">
        <v>16.95</v>
      </c>
      <c r="D12" s="41">
        <v>17.100000000000001</v>
      </c>
      <c r="E12" s="41">
        <v>16.899999999999999</v>
      </c>
      <c r="F12" s="42">
        <v>17</v>
      </c>
      <c r="G12" s="43">
        <v>5.0000000000000711E-2</v>
      </c>
      <c r="H12" s="43">
        <v>0.29498525073746734</v>
      </c>
      <c r="I12" s="62">
        <v>25614036</v>
      </c>
      <c r="J12" s="63">
        <v>435098521.44999999</v>
      </c>
      <c r="K12" s="46">
        <v>-0.26565874730021599</v>
      </c>
      <c r="L12" s="47"/>
      <c r="N12" s="48" t="str">
        <v>FCMB</v>
      </c>
      <c r="O12" s="49">
        <f t="shared" si="0"/>
        <v>7</v>
      </c>
      <c r="P12" s="50" t="str">
        <f t="shared" si="14"/>
        <v>5.3%</v>
      </c>
      <c r="T12" s="51">
        <f t="shared" si="1"/>
        <v>5.2631578947368363</v>
      </c>
      <c r="V12" s="7" t="str">
        <f t="shared" si="2"/>
        <v>ACCESSCORP</v>
      </c>
      <c r="W12" s="52">
        <f t="shared" si="15"/>
        <v>2.9498525073746733E-3</v>
      </c>
      <c r="X12" s="52">
        <f t="shared" si="3"/>
        <v>-0.26565874730021599</v>
      </c>
      <c r="Y12" s="53">
        <f t="shared" si="4"/>
        <v>25614036</v>
      </c>
      <c r="Z12" s="53">
        <f t="shared" si="5"/>
        <v>435098521.44999999</v>
      </c>
      <c r="AA12" s="8">
        <v>4</v>
      </c>
      <c r="AB12" s="54" t="str" cm="1">
        <f t="array" ref="AB12">IF($AC12="","",INDEX($V$9:$V$446,SMALL(IF($W$9:$W$446=$AC12,ROW($V$9:$V$446)-ROW($V$9)+1),COUNTIFS($AC$9:AC12,AC12))))</f>
        <v>ETERNA</v>
      </c>
      <c r="AC12" s="55">
        <f>IF(ROWS($AC$9:AC12)&lt;=$AC$5,SMALL($W$9:$W$446,ROWS($AC$9:AC12)),"")</f>
        <v>-9.3495934959349616E-2</v>
      </c>
      <c r="AD12" s="56" t="str">
        <f t="shared" si="6"/>
        <v>ETERNA</v>
      </c>
      <c r="AE12" s="57">
        <f t="shared" si="16"/>
        <v>-9.3495934959349616E-2</v>
      </c>
      <c r="AF12" s="57"/>
      <c r="AG12" s="54" t="str" cm="1">
        <f t="array" ref="AG12">IF($AH12="","",INDEX($V$9:$V$446,SMALL(IF($W$9:$W$446=$AH12,ROW($V$9:$V$446)-ROW($V$9)+1),COUNTIFS($AH$9:AH12,AH12))))</f>
        <v>FCMB</v>
      </c>
      <c r="AH12" s="55">
        <f>IF(ROWS($AH$9:AH12)&lt;=$AH$5,LARGE($W$9:$W$446,ROWS($AH$9:AH12)),"")</f>
        <v>5.2631578947368363E-2</v>
      </c>
      <c r="AJ12" s="56" t="str">
        <f t="shared" si="7"/>
        <v>THOMASWY</v>
      </c>
      <c r="AK12" s="57">
        <f t="shared" si="17"/>
        <v>-0.34444444444444444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FBNH</v>
      </c>
      <c r="AQ12" s="58">
        <f t="shared" si="11"/>
        <v>5317284</v>
      </c>
      <c r="AR12" s="58"/>
      <c r="AS12" s="56" t="str">
        <f t="shared" si="12"/>
        <v>GTCO</v>
      </c>
      <c r="AT12" s="59">
        <f t="shared" si="13"/>
        <v>548653054.10000002</v>
      </c>
    </row>
    <row r="13" spans="2:46" x14ac:dyDescent="0.25">
      <c r="B13" s="60" t="s">
        <v>29</v>
      </c>
      <c r="C13" s="41">
        <v>6.55</v>
      </c>
      <c r="D13" s="61">
        <v>6.55</v>
      </c>
      <c r="E13" s="61">
        <v>6.55</v>
      </c>
      <c r="F13" s="42">
        <v>6.55</v>
      </c>
      <c r="G13" s="43">
        <v>0</v>
      </c>
      <c r="H13" s="43">
        <v>0</v>
      </c>
      <c r="I13" s="62">
        <v>416686</v>
      </c>
      <c r="J13" s="63">
        <v>2782062.65</v>
      </c>
      <c r="K13" s="46">
        <v>-0.11486486486486491</v>
      </c>
      <c r="L13" s="47"/>
      <c r="N13" s="48" t="str">
        <v>UBA</v>
      </c>
      <c r="O13" s="49">
        <f t="shared" si="0"/>
        <v>21.85</v>
      </c>
      <c r="P13" s="50" t="str">
        <f t="shared" si="14"/>
        <v>4.6%</v>
      </c>
      <c r="T13" s="51">
        <f t="shared" si="1"/>
        <v>4.5454545454545592</v>
      </c>
      <c r="V13" s="7" t="str">
        <f t="shared" si="2"/>
        <v>AFRIPRUD</v>
      </c>
      <c r="W13" s="52">
        <f t="shared" si="15"/>
        <v>0</v>
      </c>
      <c r="X13" s="52">
        <f t="shared" si="3"/>
        <v>-0.11486486486486491</v>
      </c>
      <c r="Y13" s="53">
        <f t="shared" si="4"/>
        <v>416686</v>
      </c>
      <c r="Z13" s="53">
        <f t="shared" si="5"/>
        <v>2782062.65</v>
      </c>
      <c r="AA13" s="8">
        <v>5</v>
      </c>
      <c r="AB13" s="54" t="str" cm="1">
        <f t="array" ref="AB13">IF($AC13="","",INDEX($V$9:$V$446,SMALL(IF($W$9:$W$446=$AC13,ROW($V$9:$V$446)-ROW($V$9)+1),COUNTIFS($AC$9:AC13,AC13))))</f>
        <v>TANTALIZER</v>
      </c>
      <c r="AC13" s="55">
        <f>IF(ROWS($AC$9:AC13)&lt;=$AC$5,SMALL($W$9:$W$446,ROWS($AC$9:AC13)),"")</f>
        <v>-9.0909090909090995E-2</v>
      </c>
      <c r="AD13" s="56" t="str">
        <f t="shared" si="6"/>
        <v>TANTALIZER</v>
      </c>
      <c r="AE13" s="57">
        <f t="shared" si="16"/>
        <v>-9.0909090909090995E-2</v>
      </c>
      <c r="AF13" s="57"/>
      <c r="AG13" s="54" t="str" cm="1">
        <f t="array" ref="AG13">IF($AH13="","",INDEX($V$9:$V$446,SMALL(IF($W$9:$W$446=$AH13,ROW($V$9:$V$446)-ROW($V$9)+1),COUNTIFS($AH$9:AH13,AH13))))</f>
        <v>UBA</v>
      </c>
      <c r="AH13" s="55">
        <f>IF(ROWS($AH$9:AH13)&lt;=$AH$5,LARGE($W$9:$W$446,ROWS($AH$9:AH13)),"")</f>
        <v>4.5454545454545595E-2</v>
      </c>
      <c r="AJ13" s="56" t="str">
        <f t="shared" si="7"/>
        <v>UPDCREIT</v>
      </c>
      <c r="AK13" s="57">
        <f t="shared" si="17"/>
        <v>-0.3359375</v>
      </c>
      <c r="AM13" s="56" t="str">
        <f t="shared" si="8"/>
        <v>JBERGER</v>
      </c>
      <c r="AN13" s="57">
        <f t="shared" si="9"/>
        <v>0.84418604651162776</v>
      </c>
      <c r="AP13" s="56" t="str">
        <f t="shared" si="10"/>
        <v>WEMABANK</v>
      </c>
      <c r="AQ13" s="58">
        <f t="shared" si="11"/>
        <v>5188562</v>
      </c>
      <c r="AR13" s="58"/>
      <c r="AS13" s="56" t="str">
        <f t="shared" si="12"/>
        <v>ACCESSCORP</v>
      </c>
      <c r="AT13" s="59">
        <f t="shared" si="13"/>
        <v>435098521.44999999</v>
      </c>
    </row>
    <row r="14" spans="2:46" x14ac:dyDescent="0.25">
      <c r="B14" s="60" t="s">
        <v>30</v>
      </c>
      <c r="C14" s="41">
        <v>1</v>
      </c>
      <c r="D14" s="41">
        <v>1.04</v>
      </c>
      <c r="E14" s="41">
        <v>0.98</v>
      </c>
      <c r="F14" s="42">
        <v>0.99</v>
      </c>
      <c r="G14" s="43">
        <v>-1.0000000000000009E-2</v>
      </c>
      <c r="H14" s="43">
        <v>-1.0000000000000009</v>
      </c>
      <c r="I14" s="62">
        <v>3676818</v>
      </c>
      <c r="J14" s="63">
        <v>3673752.31</v>
      </c>
      <c r="K14" s="46">
        <v>0.23749999999999982</v>
      </c>
      <c r="L14" s="47"/>
      <c r="N14" s="48" t="str">
        <v>JAIZBANK</v>
      </c>
      <c r="O14" s="49">
        <f t="shared" si="0"/>
        <v>2.2999999999999998</v>
      </c>
      <c r="P14" s="50" t="str">
        <f t="shared" si="14"/>
        <v>4.6%</v>
      </c>
      <c r="T14" s="51">
        <f t="shared" si="1"/>
        <v>4.545454545454529</v>
      </c>
      <c r="V14" s="7" t="str">
        <f t="shared" si="2"/>
        <v>AIICO</v>
      </c>
      <c r="W14" s="52">
        <f t="shared" si="15"/>
        <v>-1.0000000000000009E-2</v>
      </c>
      <c r="X14" s="52">
        <f t="shared" si="3"/>
        <v>0.23749999999999982</v>
      </c>
      <c r="Y14" s="53">
        <f t="shared" si="4"/>
        <v>3676818</v>
      </c>
      <c r="Z14" s="53">
        <f t="shared" si="5"/>
        <v>3673752.31</v>
      </c>
      <c r="AA14" s="8">
        <v>6</v>
      </c>
      <c r="AB14" s="54" t="str" cm="1">
        <f t="array" ref="AB14">IF($AC14="","",INDEX($V$9:$V$446,SMALL(IF($W$9:$W$446=$AC14,ROW($V$9:$V$446)-ROW($V$9)+1),COUNTIFS($AC$9:AC14,AC14))))</f>
        <v>REGALINS</v>
      </c>
      <c r="AC14" s="55">
        <f>IF(ROWS($AC$9:AC14)&lt;=$AC$5,SMALL($W$9:$W$446,ROWS($AC$9:AC14)),"")</f>
        <v>-8.8235294117647134E-2</v>
      </c>
      <c r="AD14" s="56" t="str">
        <f t="shared" si="6"/>
        <v>REGALINS</v>
      </c>
      <c r="AE14" s="57">
        <f t="shared" si="16"/>
        <v>-8.8235294117647134E-2</v>
      </c>
      <c r="AF14" s="57"/>
      <c r="AG14" s="54" t="str" cm="1">
        <f t="array" ref="AG14">IF($AH14="","",INDEX($V$9:$V$446,SMALL(IF($W$9:$W$446=$AH14,ROW($V$9:$V$446)-ROW($V$9)+1),COUNTIFS($AH$9:AH14,AH14))))</f>
        <v>JAIZBANK</v>
      </c>
      <c r="AH14" s="55">
        <f>IF(ROWS($AH$9:AH14)&lt;=$AH$5,LARGE($W$9:$W$446,ROWS($AH$9:AH14)),"")</f>
        <v>4.5454545454545289E-2</v>
      </c>
      <c r="AJ14" s="56" t="str">
        <f t="shared" si="7"/>
        <v>NASCON</v>
      </c>
      <c r="AK14" s="57">
        <f t="shared" si="17"/>
        <v>-0.33023255813953489</v>
      </c>
      <c r="AM14" s="56" t="str">
        <f t="shared" si="8"/>
        <v>TIP</v>
      </c>
      <c r="AN14" s="57">
        <f t="shared" si="9"/>
        <v>0.69565217391304368</v>
      </c>
      <c r="AP14" s="56" t="str">
        <f t="shared" si="10"/>
        <v>TRANSCORP</v>
      </c>
      <c r="AQ14" s="58">
        <f t="shared" si="11"/>
        <v>4924815</v>
      </c>
      <c r="AR14" s="58"/>
      <c r="AS14" s="56" t="str">
        <f t="shared" si="12"/>
        <v>ZENITHBANK</v>
      </c>
      <c r="AT14" s="59">
        <f t="shared" si="13"/>
        <v>160443958.84999999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1977008</v>
      </c>
      <c r="J15" s="63">
        <v>4250315762.1999998</v>
      </c>
      <c r="K15" s="46">
        <v>0.13937466878643345</v>
      </c>
      <c r="L15" s="47"/>
      <c r="N15" s="48" t="str">
        <v>OANDO</v>
      </c>
      <c r="O15" s="49">
        <f t="shared" si="0"/>
        <v>10.4</v>
      </c>
      <c r="P15" s="50" t="str">
        <f t="shared" si="14"/>
        <v>4.6%</v>
      </c>
      <c r="T15" s="51">
        <f t="shared" si="1"/>
        <v>4.5226130653266443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1977008</v>
      </c>
      <c r="Z15" s="53">
        <f t="shared" si="5"/>
        <v>4250315762.1999998</v>
      </c>
      <c r="AA15" s="8">
        <v>7</v>
      </c>
      <c r="AB15" s="54" t="str" cm="1">
        <f t="array" ref="AB15">IF($AC15="","",INDEX($V$9:$V$446,SMALL(IF($W$9:$W$446=$AC15,ROW($V$9:$V$446)-ROW($V$9)+1),COUNTIFS($AC$9:AC15,AC15))))</f>
        <v>RTBRISCOE</v>
      </c>
      <c r="AC15" s="55">
        <f>IF(ROWS($AC$9:AC15)&lt;=$AC$5,SMALL($W$9:$W$446,ROWS($AC$9:AC15)),"")</f>
        <v>-8.7719298245613919E-2</v>
      </c>
      <c r="AD15" s="56" t="str">
        <f t="shared" si="6"/>
        <v>RTBRISCOE</v>
      </c>
      <c r="AE15" s="57">
        <f t="shared" si="16"/>
        <v>-8.7719298245613919E-2</v>
      </c>
      <c r="AF15" s="57"/>
      <c r="AG15" s="54" t="str" cm="1">
        <f t="array" ref="AG15">IF($AH15="","",INDEX($V$9:$V$446,SMALL(IF($W$9:$W$446=$AH15,ROW($V$9:$V$446)-ROW($V$9)+1),COUNTIFS($AH$9:AH15,AH15))))</f>
        <v>OANDO</v>
      </c>
      <c r="AH15" s="55">
        <f>IF(ROWS($AH$9:AH15)&lt;=$AH$5,LARGE($W$9:$W$446,ROWS($AH$9:AH15)),"")</f>
        <v>4.5226130653266444E-2</v>
      </c>
      <c r="AJ15" s="56" t="str">
        <f t="shared" si="7"/>
        <v>DAARCOMM</v>
      </c>
      <c r="AK15" s="57">
        <f t="shared" si="17"/>
        <v>-0.30000000000000004</v>
      </c>
      <c r="AM15" s="56" t="str">
        <f t="shared" si="8"/>
        <v>CAP</v>
      </c>
      <c r="AN15" s="57">
        <f t="shared" si="9"/>
        <v>0.58033573141486805</v>
      </c>
      <c r="AP15" s="56" t="str">
        <f t="shared" si="10"/>
        <v>ZENITHBANK</v>
      </c>
      <c r="AQ15" s="58">
        <f t="shared" si="11"/>
        <v>4857392</v>
      </c>
      <c r="AR15" s="58"/>
      <c r="AS15" s="56" t="str">
        <f t="shared" si="12"/>
        <v>UBA</v>
      </c>
      <c r="AT15" s="59">
        <f t="shared" si="13"/>
        <v>123275254.09999999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33</v>
      </c>
      <c r="J16" s="63">
        <v>235.95</v>
      </c>
      <c r="K16" s="46">
        <v>0</v>
      </c>
      <c r="L16" s="47"/>
      <c r="N16" s="48" t="str">
        <v>FTNCOCOA</v>
      </c>
      <c r="O16" s="49">
        <f t="shared" si="0"/>
        <v>1.44</v>
      </c>
      <c r="P16" s="50" t="str">
        <f t="shared" si="14"/>
        <v>3.6%</v>
      </c>
      <c r="T16" s="51">
        <f t="shared" si="1"/>
        <v>3.5971223021582768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33</v>
      </c>
      <c r="Z16" s="53">
        <f t="shared" si="5"/>
        <v>235.95</v>
      </c>
      <c r="AA16" s="8">
        <v>8</v>
      </c>
      <c r="AB16" s="54" t="str" cm="1">
        <f t="array" ref="AB16">IF($AC16="","",INDEX($V$9:$V$446,SMALL(IF($W$9:$W$446=$AC16,ROW($V$9:$V$446)-ROW($V$9)+1),COUNTIFS($AC$9:AC16,AC16))))</f>
        <v>NPFMCRFBK</v>
      </c>
      <c r="AC16" s="55">
        <f>IF(ROWS($AC$9:AC16)&lt;=$AC$5,SMALL($W$9:$W$446,ROWS($AC$9:AC16)),"")</f>
        <v>-8.1632653061224456E-2</v>
      </c>
      <c r="AD16" s="56" t="str">
        <f t="shared" si="6"/>
        <v>NPFMCRFBK</v>
      </c>
      <c r="AE16" s="57">
        <f t="shared" si="16"/>
        <v>-8.1632653061224456E-2</v>
      </c>
      <c r="AF16" s="57"/>
      <c r="AG16" s="54" t="str" cm="1">
        <f t="array" ref="AG16">IF($AH16="","",INDEX($V$9:$V$446,SMALL(IF($W$9:$W$446=$AH16,ROW($V$9:$V$446)-ROW($V$9)+1),COUNTIFS($AH$9:AH16,AH16))))</f>
        <v>FTNCOCOA</v>
      </c>
      <c r="AH16" s="55">
        <f>IF(ROWS($AH$9:AH16)&lt;=$AH$5,LARGE($W$9:$W$446,ROWS($AH$9:AH16)),"")</f>
        <v>3.5971223021582767E-2</v>
      </c>
      <c r="AJ16" s="56" t="str">
        <f t="shared" si="7"/>
        <v>DANGSUGAR</v>
      </c>
      <c r="AK16" s="57">
        <f t="shared" si="17"/>
        <v>-0.29824561403508776</v>
      </c>
      <c r="AM16" s="56" t="str">
        <f t="shared" si="8"/>
        <v>TRANSPOWER</v>
      </c>
      <c r="AN16" s="57">
        <f t="shared" si="9"/>
        <v>0.55791666666666662</v>
      </c>
      <c r="AP16" s="56" t="str">
        <f t="shared" si="10"/>
        <v>FTNCOCOA</v>
      </c>
      <c r="AQ16" s="58">
        <f t="shared" si="11"/>
        <v>4760786</v>
      </c>
      <c r="AR16" s="58"/>
      <c r="AS16" s="56" t="str">
        <f t="shared" si="12"/>
        <v>FBNH</v>
      </c>
      <c r="AT16" s="59">
        <f t="shared" si="13"/>
        <v>123058245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10000</v>
      </c>
      <c r="J17" s="63">
        <v>20000</v>
      </c>
      <c r="K17" s="46">
        <v>-1.477832512315258E-2</v>
      </c>
      <c r="L17" s="47"/>
      <c r="N17" s="48" t="str">
        <v>FIDELITYBK</v>
      </c>
      <c r="O17" s="49">
        <f t="shared" si="0"/>
        <v>8.9</v>
      </c>
      <c r="P17" s="50" t="str">
        <f t="shared" si="14"/>
        <v>3.5%</v>
      </c>
      <c r="T17" s="51">
        <f t="shared" si="1"/>
        <v>3.4883720930232642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10000</v>
      </c>
      <c r="Z17" s="53">
        <f t="shared" si="5"/>
        <v>20000</v>
      </c>
      <c r="AA17" s="8">
        <v>9</v>
      </c>
      <c r="AB17" s="54" t="str" cm="1">
        <f t="array" ref="AB17">IF($AC17="","",INDEX($V$9:$V$446,SMALL(IF($W$9:$W$446=$AC17,ROW($V$9:$V$446)-ROW($V$9)+1),COUNTIFS($AC$9:AC17,AC17))))</f>
        <v>NEIMETH</v>
      </c>
      <c r="AC17" s="55">
        <f>IF(ROWS($AC$9:AC17)&lt;=$AC$5,SMALL($W$9:$W$446,ROWS($AC$9:AC17)),"")</f>
        <v>-8.1081081081081155E-2</v>
      </c>
      <c r="AD17" s="56" t="str">
        <f t="shared" si="6"/>
        <v>NEIMETH</v>
      </c>
      <c r="AE17" s="57">
        <f t="shared" si="16"/>
        <v>-8.1081081081081155E-2</v>
      </c>
      <c r="AF17" s="57"/>
      <c r="AG17" s="54" t="str" cm="1">
        <f t="array" ref="AG17">IF($AH17="","",INDEX($V$9:$V$446,SMALL(IF($W$9:$W$446=$AH17,ROW($V$9:$V$446)-ROW($V$9)+1),COUNTIFS($AH$9:AH17,AH17))))</f>
        <v>FIDELITYBK</v>
      </c>
      <c r="AH17" s="55">
        <f>IF(ROWS($AH$9:AH17)&lt;=$AH$5,LARGE($W$9:$W$446,ROWS($AH$9:AH17)),"")</f>
        <v>3.4883720930232641E-2</v>
      </c>
      <c r="AJ17" s="56" t="str">
        <f t="shared" si="7"/>
        <v>CWG</v>
      </c>
      <c r="AK17" s="57">
        <f t="shared" si="17"/>
        <v>-0.27710843373493987</v>
      </c>
      <c r="AM17" s="56" t="str">
        <f t="shared" si="8"/>
        <v>VERITASKAP</v>
      </c>
      <c r="AN17" s="57">
        <f t="shared" si="9"/>
        <v>0.54054054054054035</v>
      </c>
      <c r="AP17" s="56" t="str">
        <f t="shared" si="10"/>
        <v>FIDELITYBK</v>
      </c>
      <c r="AQ17" s="58">
        <f t="shared" si="11"/>
        <v>4118769</v>
      </c>
      <c r="AR17" s="58"/>
      <c r="AS17" s="56" t="str">
        <f t="shared" si="12"/>
        <v>JBERGER</v>
      </c>
      <c r="AT17" s="59">
        <f t="shared" si="13"/>
        <v>88739803.700000003</v>
      </c>
    </row>
    <row r="18" spans="2:46" x14ac:dyDescent="0.25">
      <c r="B18" s="60" t="s">
        <v>34</v>
      </c>
      <c r="C18" s="41">
        <v>12.35</v>
      </c>
      <c r="D18" s="41">
        <v>12.35</v>
      </c>
      <c r="E18" s="41">
        <v>12.35</v>
      </c>
      <c r="F18" s="42">
        <v>12.35</v>
      </c>
      <c r="G18" s="43">
        <v>0</v>
      </c>
      <c r="H18" s="43">
        <v>0</v>
      </c>
      <c r="I18" s="62">
        <v>93006</v>
      </c>
      <c r="J18" s="63">
        <v>1259956.3</v>
      </c>
      <c r="K18" s="46">
        <v>-5.0000000000000044E-2</v>
      </c>
      <c r="L18" s="47"/>
      <c r="N18" s="48" t="str">
        <v>LINKASSURE</v>
      </c>
      <c r="O18" s="49">
        <f t="shared" si="0"/>
        <v>0.85</v>
      </c>
      <c r="P18" s="50" t="str">
        <f t="shared" si="14"/>
        <v>2.5%</v>
      </c>
      <c r="T18" s="51">
        <f t="shared" si="1"/>
        <v>2.4096385542168699</v>
      </c>
      <c r="V18" s="7" t="str">
        <f t="shared" si="2"/>
        <v>BERGER</v>
      </c>
      <c r="W18" s="52">
        <f t="shared" si="15"/>
        <v>0</v>
      </c>
      <c r="X18" s="52">
        <f t="shared" si="3"/>
        <v>-5.0000000000000044E-2</v>
      </c>
      <c r="Y18" s="53">
        <f t="shared" si="4"/>
        <v>93006</v>
      </c>
      <c r="Z18" s="53">
        <f t="shared" si="5"/>
        <v>1259956.3</v>
      </c>
      <c r="AA18" s="8">
        <v>10</v>
      </c>
      <c r="AB18" s="54" t="str" cm="1">
        <f t="array" ref="AB18">IF($AC18="","",INDEX($V$9:$V$446,SMALL(IF($W$9:$W$446=$AC18,ROW($V$9:$V$446)-ROW($V$9)+1),COUNTIFS($AC$9:AC18,AC18))))</f>
        <v>CUTIX</v>
      </c>
      <c r="AC18" s="55">
        <f>IF(ROWS($AC$9:AC18)&lt;=$AC$5,SMALL($W$9:$W$446,ROWS($AC$9:AC18)),"")</f>
        <v>-7.8787878787878726E-2</v>
      </c>
      <c r="AD18" s="56" t="str">
        <f t="shared" si="6"/>
        <v>CUTIX</v>
      </c>
      <c r="AE18" s="57">
        <f t="shared" si="16"/>
        <v>-7.8787878787878726E-2</v>
      </c>
      <c r="AF18" s="57"/>
      <c r="AG18" s="54" t="str" cm="1">
        <f t="array" ref="AG18">IF($AH18="","",INDEX($V$9:$V$446,SMALL(IF($W$9:$W$446=$AH18,ROW($V$9:$V$446)-ROW($V$9)+1),COUNTIFS($AH$9:AH18,AH18))))</f>
        <v>LINKASSURE</v>
      </c>
      <c r="AH18" s="55">
        <f>IF(ROWS($AH$9:AH18)&lt;=$AH$5,LARGE($W$9:$W$446,ROWS($AH$9:AH18)),"")</f>
        <v>2.40963855421687E-2</v>
      </c>
      <c r="AJ18" s="56" t="str">
        <f t="shared" si="7"/>
        <v>ACCESSCORP</v>
      </c>
      <c r="AK18" s="57">
        <f t="shared" si="17"/>
        <v>-0.26565874730021599</v>
      </c>
      <c r="AM18" s="56" t="str">
        <f t="shared" si="8"/>
        <v>MEYER</v>
      </c>
      <c r="AN18" s="57">
        <f t="shared" si="9"/>
        <v>0.47632311977715869</v>
      </c>
      <c r="AP18" s="56" t="str">
        <f t="shared" si="10"/>
        <v>REGALINS</v>
      </c>
      <c r="AQ18" s="58">
        <f t="shared" si="11"/>
        <v>3863997</v>
      </c>
      <c r="AR18" s="58"/>
      <c r="AS18" s="56" t="str">
        <f t="shared" si="12"/>
        <v>FLOURMILL</v>
      </c>
      <c r="AT18" s="59">
        <f t="shared" si="13"/>
        <v>72144283.849999994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5021</v>
      </c>
      <c r="J19" s="63">
        <v>268623.5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5021</v>
      </c>
      <c r="Z19" s="53">
        <f t="shared" si="5"/>
        <v>268623.5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5990</v>
      </c>
      <c r="J20" s="63">
        <v>772111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5990</v>
      </c>
      <c r="Z20" s="53">
        <f t="shared" si="5"/>
        <v>772111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3156</v>
      </c>
      <c r="J21" s="63">
        <v>1086066.2</v>
      </c>
      <c r="K21" s="46">
        <v>0.96432264736297801</v>
      </c>
      <c r="L21" s="47"/>
      <c r="N21" s="66">
        <f>COUNTIF($H$9:$H$151,"&gt;0.00")</f>
        <v>15</v>
      </c>
      <c r="O21" s="66">
        <f>COUNTIF($H$9:$H$151,"&lt;0.00")</f>
        <v>24</v>
      </c>
      <c r="P21" s="66">
        <f>COUNTIF($H$9:$H$151,"=0.00")</f>
        <v>85</v>
      </c>
      <c r="Q21" s="67">
        <f>N21/O21</f>
        <v>0.625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3156</v>
      </c>
      <c r="Z21" s="53">
        <f t="shared" si="5"/>
        <v>1086066.2</v>
      </c>
      <c r="AG21" s="57"/>
      <c r="AH21" s="57"/>
      <c r="AI21" s="68"/>
    </row>
    <row r="22" spans="2:46" x14ac:dyDescent="0.25">
      <c r="B22" s="60" t="s">
        <v>42</v>
      </c>
      <c r="C22" s="41">
        <v>16.25</v>
      </c>
      <c r="D22" s="61">
        <v>16.25</v>
      </c>
      <c r="E22" s="61">
        <v>16.25</v>
      </c>
      <c r="F22" s="42">
        <v>16.25</v>
      </c>
      <c r="G22" s="43">
        <v>0</v>
      </c>
      <c r="H22" s="43">
        <v>0</v>
      </c>
      <c r="I22" s="62">
        <v>94095</v>
      </c>
      <c r="J22" s="63">
        <v>1590190.55</v>
      </c>
      <c r="K22" s="46">
        <v>-0.14473684210526316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-0.14473684210526316</v>
      </c>
      <c r="Y22" s="53">
        <f t="shared" si="4"/>
        <v>94095</v>
      </c>
      <c r="Z22" s="53">
        <f t="shared" si="5"/>
        <v>1590190.55</v>
      </c>
      <c r="AG22" s="57"/>
      <c r="AH22" s="57"/>
      <c r="AI22" s="68"/>
    </row>
    <row r="23" spans="2:46" x14ac:dyDescent="0.25">
      <c r="B23" s="60" t="s">
        <v>43</v>
      </c>
      <c r="C23" s="41">
        <v>32.950000000000003</v>
      </c>
      <c r="D23" s="61">
        <v>32.950000000000003</v>
      </c>
      <c r="E23" s="61">
        <v>32.950000000000003</v>
      </c>
      <c r="F23" s="42">
        <v>32.950000000000003</v>
      </c>
      <c r="G23" s="43">
        <v>0</v>
      </c>
      <c r="H23" s="43">
        <v>0</v>
      </c>
      <c r="I23" s="62">
        <v>209850</v>
      </c>
      <c r="J23" s="63">
        <v>6276639</v>
      </c>
      <c r="K23" s="46">
        <v>0.58033573141486805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0.58033573141486805</v>
      </c>
      <c r="Y23" s="53">
        <f t="shared" si="4"/>
        <v>209850</v>
      </c>
      <c r="Z23" s="53">
        <f t="shared" si="5"/>
        <v>6276639</v>
      </c>
      <c r="AG23" s="57"/>
      <c r="AH23" s="57"/>
      <c r="AI23" s="68"/>
    </row>
    <row r="24" spans="2:46" x14ac:dyDescent="0.25">
      <c r="B24" s="60" t="s">
        <v>44</v>
      </c>
      <c r="C24" s="41">
        <v>1.42</v>
      </c>
      <c r="D24" s="61">
        <v>1.42</v>
      </c>
      <c r="E24" s="61">
        <v>1.42</v>
      </c>
      <c r="F24" s="42">
        <v>1.42</v>
      </c>
      <c r="G24" s="43">
        <v>0</v>
      </c>
      <c r="H24" s="43">
        <v>0</v>
      </c>
      <c r="I24" s="62">
        <v>170139</v>
      </c>
      <c r="J24" s="63">
        <v>252913.74</v>
      </c>
      <c r="K24" s="46">
        <v>-0.2067039106145252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-0.2067039106145252</v>
      </c>
      <c r="Y24" s="53">
        <f t="shared" si="4"/>
        <v>170139</v>
      </c>
      <c r="Z24" s="53">
        <f t="shared" si="5"/>
        <v>252913.74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3.3</v>
      </c>
      <c r="E25" s="41">
        <v>3.3</v>
      </c>
      <c r="F25" s="42">
        <v>3.3</v>
      </c>
      <c r="G25" s="43">
        <v>0</v>
      </c>
      <c r="H25" s="43">
        <v>0</v>
      </c>
      <c r="I25" s="62">
        <v>843</v>
      </c>
      <c r="J25" s="63">
        <v>2773.2</v>
      </c>
      <c r="K25" s="46">
        <v>-0.20481927710843384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-0.20481927710843384</v>
      </c>
      <c r="Y25" s="53">
        <f t="shared" si="4"/>
        <v>843</v>
      </c>
      <c r="Z25" s="53">
        <f t="shared" si="5"/>
        <v>2773.2</v>
      </c>
      <c r="AG25" s="57"/>
      <c r="AH25" s="57"/>
      <c r="AI25" s="68"/>
    </row>
    <row r="26" spans="2:46" x14ac:dyDescent="0.25">
      <c r="B26" s="60" t="s">
        <v>46</v>
      </c>
      <c r="C26" s="41">
        <v>1.68</v>
      </c>
      <c r="D26" s="61">
        <v>1.68</v>
      </c>
      <c r="E26" s="61">
        <v>1.66</v>
      </c>
      <c r="F26" s="42">
        <v>1.66</v>
      </c>
      <c r="G26" s="43">
        <v>-2.0000000000000018E-2</v>
      </c>
      <c r="H26" s="43">
        <v>-1.1904761904761916</v>
      </c>
      <c r="I26" s="62">
        <v>3489853</v>
      </c>
      <c r="J26" s="63">
        <v>5830304.1299999999</v>
      </c>
      <c r="K26" s="46">
        <v>-0.15736040609137059</v>
      </c>
      <c r="L26" s="47"/>
      <c r="N26" s="70"/>
      <c r="V26" s="7" t="str">
        <f t="shared" si="2"/>
        <v>CHAMS</v>
      </c>
      <c r="W26" s="52">
        <f t="shared" si="15"/>
        <v>-1.1904761904761916E-2</v>
      </c>
      <c r="X26" s="52">
        <f t="shared" si="3"/>
        <v>-0.15736040609137059</v>
      </c>
      <c r="Y26" s="53">
        <f t="shared" si="4"/>
        <v>3489853</v>
      </c>
      <c r="Z26" s="53">
        <f t="shared" si="5"/>
        <v>5830304.1299999999</v>
      </c>
      <c r="AG26" s="57"/>
      <c r="AH26" s="57"/>
      <c r="AI26" s="68"/>
    </row>
    <row r="27" spans="2:46" x14ac:dyDescent="0.25">
      <c r="B27" s="60" t="s">
        <v>47</v>
      </c>
      <c r="C27" s="41">
        <v>3.47</v>
      </c>
      <c r="D27" s="61">
        <v>3.47</v>
      </c>
      <c r="E27" s="61">
        <v>3.47</v>
      </c>
      <c r="F27" s="42">
        <v>3.47</v>
      </c>
      <c r="G27" s="43">
        <v>0</v>
      </c>
      <c r="H27" s="43">
        <v>0</v>
      </c>
      <c r="I27" s="62">
        <v>2564</v>
      </c>
      <c r="J27" s="63">
        <v>8080.64</v>
      </c>
      <c r="K27" s="46">
        <v>-0.38035714285714284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-0.38035714285714284</v>
      </c>
      <c r="Y27" s="53">
        <f t="shared" si="4"/>
        <v>2564</v>
      </c>
      <c r="Z27" s="53">
        <f t="shared" si="5"/>
        <v>8080.64</v>
      </c>
      <c r="AG27" s="57"/>
      <c r="AH27" s="57"/>
      <c r="AI27" s="68"/>
    </row>
    <row r="28" spans="2:46" x14ac:dyDescent="0.25">
      <c r="B28" s="60" t="s">
        <v>48</v>
      </c>
      <c r="C28" s="41">
        <v>1.38</v>
      </c>
      <c r="D28" s="61">
        <v>1.33</v>
      </c>
      <c r="E28" s="61">
        <v>1.33</v>
      </c>
      <c r="F28" s="42">
        <v>1.33</v>
      </c>
      <c r="G28" s="43">
        <v>-4.9999999999999822E-2</v>
      </c>
      <c r="H28" s="43">
        <v>-3.6231884057970891</v>
      </c>
      <c r="I28" s="62">
        <v>220300</v>
      </c>
      <c r="J28" s="63">
        <v>291264</v>
      </c>
      <c r="K28" s="46">
        <v>-9.5238095238095122E-2</v>
      </c>
      <c r="L28" s="47"/>
      <c r="V28" s="7" t="str">
        <f t="shared" si="2"/>
        <v>CONHALLPLC</v>
      </c>
      <c r="W28" s="52">
        <f t="shared" si="15"/>
        <v>-3.6231884057970891E-2</v>
      </c>
      <c r="X28" s="52">
        <f t="shared" si="3"/>
        <v>-9.5238095238095122E-2</v>
      </c>
      <c r="Y28" s="53">
        <f t="shared" si="4"/>
        <v>220300</v>
      </c>
      <c r="Z28" s="53">
        <f t="shared" si="5"/>
        <v>291264</v>
      </c>
      <c r="AG28" s="57"/>
      <c r="AH28" s="57"/>
      <c r="AI28" s="68"/>
    </row>
    <row r="29" spans="2:46" x14ac:dyDescent="0.25">
      <c r="B29" s="60" t="s">
        <v>49</v>
      </c>
      <c r="C29" s="41">
        <v>96.9</v>
      </c>
      <c r="D29" s="41">
        <v>96.9</v>
      </c>
      <c r="E29" s="41">
        <v>96.9</v>
      </c>
      <c r="F29" s="42">
        <v>96.9</v>
      </c>
      <c r="G29" s="43">
        <v>0</v>
      </c>
      <c r="H29" s="43">
        <v>0</v>
      </c>
      <c r="I29" s="62">
        <v>59804</v>
      </c>
      <c r="J29" s="63">
        <v>5433592.6500000004</v>
      </c>
      <c r="K29" s="46">
        <v>0.15494636471990453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0.15494636471990453</v>
      </c>
      <c r="Y29" s="53">
        <f t="shared" si="4"/>
        <v>59804</v>
      </c>
      <c r="Z29" s="53">
        <f t="shared" si="5"/>
        <v>5433592.6500000004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</v>
      </c>
      <c r="E30" s="41">
        <v>2</v>
      </c>
      <c r="F30" s="42">
        <v>2</v>
      </c>
      <c r="G30" s="43">
        <v>0</v>
      </c>
      <c r="H30" s="43">
        <v>0</v>
      </c>
      <c r="I30" s="62">
        <v>582005</v>
      </c>
      <c r="J30" s="63">
        <v>1163965</v>
      </c>
      <c r="K30" s="46">
        <v>0.4285714285714286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0.4285714285714286</v>
      </c>
      <c r="Y30" s="53">
        <f t="shared" si="4"/>
        <v>582005</v>
      </c>
      <c r="Z30" s="53">
        <f t="shared" si="5"/>
        <v>1163965</v>
      </c>
      <c r="AG30" s="57"/>
      <c r="AH30" s="57"/>
      <c r="AI30" s="68"/>
    </row>
    <row r="31" spans="2:46" x14ac:dyDescent="0.25">
      <c r="B31" s="60" t="s">
        <v>51</v>
      </c>
      <c r="C31" s="41">
        <v>10.199999999999999</v>
      </c>
      <c r="D31" s="41">
        <v>10.199999999999999</v>
      </c>
      <c r="E31" s="41">
        <v>10.199999999999999</v>
      </c>
      <c r="F31" s="42">
        <v>10.199999999999999</v>
      </c>
      <c r="G31" s="43">
        <v>0</v>
      </c>
      <c r="H31" s="43">
        <v>0</v>
      </c>
      <c r="I31" s="62">
        <v>228488</v>
      </c>
      <c r="J31" s="63">
        <v>2202714.5</v>
      </c>
      <c r="K31" s="46">
        <v>0.1333333333333333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0.1333333333333333</v>
      </c>
      <c r="Y31" s="53">
        <f t="shared" si="4"/>
        <v>228488</v>
      </c>
      <c r="Z31" s="53">
        <f t="shared" si="5"/>
        <v>2202714.5</v>
      </c>
    </row>
    <row r="32" spans="2:46" x14ac:dyDescent="0.25">
      <c r="B32" s="60" t="s">
        <v>52</v>
      </c>
      <c r="C32" s="41">
        <v>3.3</v>
      </c>
      <c r="D32" s="61">
        <v>3.04</v>
      </c>
      <c r="E32" s="61">
        <v>3.04</v>
      </c>
      <c r="F32" s="42">
        <v>3.04</v>
      </c>
      <c r="G32" s="43">
        <v>-0.25999999999999979</v>
      </c>
      <c r="H32" s="43">
        <v>-7.8787878787878727</v>
      </c>
      <c r="I32" s="62">
        <v>634205</v>
      </c>
      <c r="J32" s="63">
        <v>1969760.52</v>
      </c>
      <c r="K32" s="46">
        <v>0.29361702127659561</v>
      </c>
      <c r="L32" s="47"/>
      <c r="V32" s="7" t="str">
        <f t="shared" si="2"/>
        <v>CUTIX</v>
      </c>
      <c r="W32" s="52">
        <f t="shared" si="15"/>
        <v>-7.8787878787878726E-2</v>
      </c>
      <c r="X32" s="52">
        <f t="shared" si="3"/>
        <v>0.29361702127659561</v>
      </c>
      <c r="Y32" s="53">
        <f t="shared" si="4"/>
        <v>634205</v>
      </c>
      <c r="Z32" s="53">
        <f t="shared" si="5"/>
        <v>1969760.52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14414</v>
      </c>
      <c r="J33" s="63">
        <v>79755.5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14414</v>
      </c>
      <c r="Z33" s="53">
        <f t="shared" si="5"/>
        <v>79755.5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89200</v>
      </c>
      <c r="J34" s="63">
        <v>50844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89200</v>
      </c>
      <c r="Z34" s="53">
        <f t="shared" si="5"/>
        <v>50844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4360</v>
      </c>
      <c r="J35" s="63">
        <v>2577196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4360</v>
      </c>
      <c r="Z35" s="53">
        <f t="shared" si="5"/>
        <v>2577196</v>
      </c>
    </row>
    <row r="36" spans="2:26" x14ac:dyDescent="0.25">
      <c r="B36" s="60" t="s">
        <v>56</v>
      </c>
      <c r="C36" s="41">
        <v>40</v>
      </c>
      <c r="D36" s="61">
        <v>40</v>
      </c>
      <c r="E36" s="61">
        <v>40</v>
      </c>
      <c r="F36" s="42">
        <v>40</v>
      </c>
      <c r="G36" s="43">
        <v>0</v>
      </c>
      <c r="H36" s="43">
        <v>0</v>
      </c>
      <c r="I36" s="62">
        <v>842454</v>
      </c>
      <c r="J36" s="63">
        <v>34085237</v>
      </c>
      <c r="K36" s="46">
        <v>-0.29824561403508776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-0.29824561403508776</v>
      </c>
      <c r="Y36" s="53">
        <f t="shared" si="4"/>
        <v>842454</v>
      </c>
      <c r="Z36" s="53">
        <f t="shared" si="5"/>
        <v>34085237</v>
      </c>
    </row>
    <row r="37" spans="2:26" x14ac:dyDescent="0.25">
      <c r="B37" s="60" t="s">
        <v>57</v>
      </c>
      <c r="C37" s="41">
        <v>0.53</v>
      </c>
      <c r="D37" s="41">
        <v>0.53</v>
      </c>
      <c r="E37" s="41">
        <v>0.53</v>
      </c>
      <c r="F37" s="42">
        <v>0.53</v>
      </c>
      <c r="G37" s="43">
        <v>0</v>
      </c>
      <c r="H37" s="43">
        <v>0</v>
      </c>
      <c r="I37" s="62">
        <v>192930</v>
      </c>
      <c r="J37" s="63">
        <v>100843.6</v>
      </c>
      <c r="K37" s="46">
        <v>-8.6206896551723977E-2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-8.6206896551723977E-2</v>
      </c>
      <c r="Y37" s="53">
        <f t="shared" si="4"/>
        <v>192930</v>
      </c>
      <c r="Z37" s="53">
        <f t="shared" si="5"/>
        <v>100843.6</v>
      </c>
    </row>
    <row r="38" spans="2:26" x14ac:dyDescent="0.25">
      <c r="B38" s="60" t="s">
        <v>58</v>
      </c>
      <c r="C38" s="41">
        <v>3.3</v>
      </c>
      <c r="D38" s="41">
        <v>3.3</v>
      </c>
      <c r="E38" s="41">
        <v>3.01</v>
      </c>
      <c r="F38" s="42">
        <v>3.3</v>
      </c>
      <c r="G38" s="43">
        <v>0</v>
      </c>
      <c r="H38" s="43">
        <v>0</v>
      </c>
      <c r="I38" s="62">
        <v>1622247</v>
      </c>
      <c r="J38" s="63">
        <v>4950742.88</v>
      </c>
      <c r="K38" s="46">
        <v>0.13793103448275867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0.13793103448275867</v>
      </c>
      <c r="Y38" s="53">
        <f t="shared" si="4"/>
        <v>1622247</v>
      </c>
      <c r="Z38" s="53">
        <f t="shared" si="5"/>
        <v>4950742.88</v>
      </c>
    </row>
    <row r="39" spans="2:26" x14ac:dyDescent="0.25">
      <c r="B39" s="60" t="s">
        <v>59</v>
      </c>
      <c r="C39" s="41">
        <v>12.3</v>
      </c>
      <c r="D39" s="61">
        <v>11.15</v>
      </c>
      <c r="E39" s="61">
        <v>11.15</v>
      </c>
      <c r="F39" s="42">
        <v>11.15</v>
      </c>
      <c r="G39" s="43">
        <v>-1.1500000000000004</v>
      </c>
      <c r="H39" s="43">
        <v>-9.3495934959349611</v>
      </c>
      <c r="I39" s="62">
        <v>508100</v>
      </c>
      <c r="J39" s="63">
        <v>5900359.5499999998</v>
      </c>
      <c r="K39" s="46">
        <v>-0.19494584837545126</v>
      </c>
      <c r="L39" s="47"/>
      <c r="V39" s="7" t="str">
        <f t="shared" si="2"/>
        <v>ETERNA</v>
      </c>
      <c r="W39" s="52">
        <f t="shared" si="15"/>
        <v>-9.3495934959349616E-2</v>
      </c>
      <c r="X39" s="52">
        <f t="shared" si="3"/>
        <v>-0.19494584837545126</v>
      </c>
      <c r="Y39" s="53">
        <f t="shared" si="4"/>
        <v>508100</v>
      </c>
      <c r="Z39" s="53">
        <f t="shared" si="5"/>
        <v>5900359.5499999998</v>
      </c>
    </row>
    <row r="40" spans="2:26" x14ac:dyDescent="0.25">
      <c r="B40" s="60" t="s">
        <v>60</v>
      </c>
      <c r="C40" s="41">
        <v>24.05</v>
      </c>
      <c r="D40" s="41">
        <v>24.05</v>
      </c>
      <c r="E40" s="41">
        <v>24.05</v>
      </c>
      <c r="F40" s="42">
        <v>24.05</v>
      </c>
      <c r="G40" s="43">
        <v>0</v>
      </c>
      <c r="H40" s="43">
        <v>0</v>
      </c>
      <c r="I40" s="62">
        <v>313540</v>
      </c>
      <c r="J40" s="63">
        <v>6874556.4000000004</v>
      </c>
      <c r="K40" s="46">
        <v>0.15071770334928236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0.15071770334928236</v>
      </c>
      <c r="Y40" s="53">
        <f t="shared" si="4"/>
        <v>313540</v>
      </c>
      <c r="Z40" s="53">
        <f t="shared" si="5"/>
        <v>6874556.4000000004</v>
      </c>
    </row>
    <row r="41" spans="2:26" x14ac:dyDescent="0.25">
      <c r="B41" s="60" t="s">
        <v>61</v>
      </c>
      <c r="C41" s="41">
        <v>5.6</v>
      </c>
      <c r="D41" s="61">
        <v>5.6</v>
      </c>
      <c r="E41" s="61">
        <v>5.6</v>
      </c>
      <c r="F41" s="42">
        <v>5.6</v>
      </c>
      <c r="G41" s="43">
        <v>0</v>
      </c>
      <c r="H41" s="43">
        <v>0</v>
      </c>
      <c r="I41" s="62">
        <v>30556</v>
      </c>
      <c r="J41" s="63">
        <v>161574.20000000001</v>
      </c>
      <c r="K41" s="46">
        <v>-7.4380165289256284E-2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-7.4380165289256284E-2</v>
      </c>
      <c r="Y41" s="53">
        <f t="shared" si="4"/>
        <v>30556</v>
      </c>
      <c r="Z41" s="53">
        <f t="shared" si="5"/>
        <v>161574.20000000001</v>
      </c>
    </row>
    <row r="42" spans="2:26" x14ac:dyDescent="0.25">
      <c r="B42" s="60" t="s">
        <v>62</v>
      </c>
      <c r="C42" s="41">
        <v>22.95</v>
      </c>
      <c r="D42" s="61">
        <v>24.2</v>
      </c>
      <c r="E42" s="61">
        <v>22.95</v>
      </c>
      <c r="F42" s="42">
        <v>22.95</v>
      </c>
      <c r="G42" s="43">
        <v>0</v>
      </c>
      <c r="H42" s="43">
        <v>0</v>
      </c>
      <c r="I42" s="62">
        <v>5317284</v>
      </c>
      <c r="J42" s="63">
        <v>123058245</v>
      </c>
      <c r="K42" s="46">
        <v>-2.5477707006369532E-2</v>
      </c>
      <c r="L42" s="47"/>
      <c r="V42" s="7" t="str">
        <f t="shared" si="2"/>
        <v>FBNH</v>
      </c>
      <c r="W42" s="52">
        <f t="shared" si="15"/>
        <v>0</v>
      </c>
      <c r="X42" s="52">
        <f t="shared" si="3"/>
        <v>-2.5477707006369532E-2</v>
      </c>
      <c r="Y42" s="53">
        <f t="shared" si="4"/>
        <v>5317284</v>
      </c>
      <c r="Z42" s="53">
        <f t="shared" si="5"/>
        <v>123058245</v>
      </c>
    </row>
    <row r="43" spans="2:26" x14ac:dyDescent="0.25">
      <c r="B43" s="60" t="s">
        <v>63</v>
      </c>
      <c r="C43" s="41">
        <v>6.65</v>
      </c>
      <c r="D43" s="61">
        <v>7</v>
      </c>
      <c r="E43" s="61">
        <v>6.55</v>
      </c>
      <c r="F43" s="42">
        <v>7</v>
      </c>
      <c r="G43" s="43">
        <v>0.34999999999999964</v>
      </c>
      <c r="H43" s="43">
        <v>5.2631578947368363</v>
      </c>
      <c r="I43" s="62">
        <v>3182641</v>
      </c>
      <c r="J43" s="63">
        <v>21400549.699999999</v>
      </c>
      <c r="K43" s="46">
        <v>-5.4054054054054057E-2</v>
      </c>
      <c r="L43" s="47"/>
      <c r="V43" s="7" t="str">
        <f t="shared" si="2"/>
        <v>FCMB</v>
      </c>
      <c r="W43" s="52">
        <f t="shared" si="15"/>
        <v>5.2631578947368363E-2</v>
      </c>
      <c r="X43" s="52">
        <f t="shared" si="3"/>
        <v>-5.4054054054054057E-2</v>
      </c>
      <c r="Y43" s="53">
        <f t="shared" si="4"/>
        <v>3182641</v>
      </c>
      <c r="Z43" s="53">
        <f t="shared" si="5"/>
        <v>21400549.699999999</v>
      </c>
    </row>
    <row r="44" spans="2:26" x14ac:dyDescent="0.25">
      <c r="B44" s="60" t="s">
        <v>64</v>
      </c>
      <c r="C44" s="41">
        <v>8.6</v>
      </c>
      <c r="D44" s="61">
        <v>8.9</v>
      </c>
      <c r="E44" s="61">
        <v>8.65</v>
      </c>
      <c r="F44" s="42">
        <v>8.9</v>
      </c>
      <c r="G44" s="43">
        <v>0.30000000000000071</v>
      </c>
      <c r="H44" s="43">
        <v>3.4883720930232642</v>
      </c>
      <c r="I44" s="62">
        <v>4118769</v>
      </c>
      <c r="J44" s="63">
        <v>35976419.600000001</v>
      </c>
      <c r="K44" s="46">
        <v>-0.17972350230414735</v>
      </c>
      <c r="L44" s="47"/>
      <c r="V44" s="7" t="str">
        <f t="shared" si="2"/>
        <v>FIDELITYBK</v>
      </c>
      <c r="W44" s="52">
        <f t="shared" si="15"/>
        <v>3.4883720930232641E-2</v>
      </c>
      <c r="X44" s="52">
        <f t="shared" si="3"/>
        <v>-0.17972350230414735</v>
      </c>
      <c r="Y44" s="53">
        <f t="shared" si="4"/>
        <v>4118769</v>
      </c>
      <c r="Z44" s="53">
        <f t="shared" si="5"/>
        <v>35976419.600000001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80371</v>
      </c>
      <c r="J45" s="63">
        <v>1141437.2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-9.9999999999999978E-2</v>
      </c>
      <c r="Y45" s="53">
        <f t="shared" si="4"/>
        <v>80371</v>
      </c>
      <c r="Z45" s="53">
        <f t="shared" si="5"/>
        <v>1141437.2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38</v>
      </c>
      <c r="F46" s="42">
        <v>38</v>
      </c>
      <c r="G46" s="43">
        <v>0</v>
      </c>
      <c r="H46" s="43">
        <v>0</v>
      </c>
      <c r="I46" s="62">
        <v>1898300</v>
      </c>
      <c r="J46" s="63">
        <v>72144283.849999994</v>
      </c>
      <c r="K46" s="46">
        <v>0.14977307110438742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0.14977307110438742</v>
      </c>
      <c r="Y46" s="53">
        <f t="shared" si="4"/>
        <v>1898300</v>
      </c>
      <c r="Z46" s="53">
        <f t="shared" si="5"/>
        <v>72144283.849999994</v>
      </c>
    </row>
    <row r="47" spans="2:26" x14ac:dyDescent="0.25">
      <c r="B47" s="60" t="s">
        <v>67</v>
      </c>
      <c r="C47" s="41">
        <v>1.39</v>
      </c>
      <c r="D47" s="61">
        <v>1.44</v>
      </c>
      <c r="E47" s="61">
        <v>1.37</v>
      </c>
      <c r="F47" s="42">
        <v>1.44</v>
      </c>
      <c r="G47" s="43">
        <v>5.0000000000000044E-2</v>
      </c>
      <c r="H47" s="43">
        <v>3.5971223021582768</v>
      </c>
      <c r="I47" s="62">
        <v>4760786</v>
      </c>
      <c r="J47" s="63">
        <v>6576889.6799999997</v>
      </c>
      <c r="K47" s="46">
        <v>-2.7027027027027084E-2</v>
      </c>
      <c r="L47" s="47"/>
      <c r="V47" s="7" t="str">
        <f t="shared" si="2"/>
        <v>FTNCOCOA</v>
      </c>
      <c r="W47" s="52">
        <f t="shared" si="15"/>
        <v>3.5971223021582767E-2</v>
      </c>
      <c r="X47" s="52">
        <f t="shared" si="3"/>
        <v>-2.7027027027027084E-2</v>
      </c>
      <c r="Y47" s="53">
        <f t="shared" si="4"/>
        <v>4760786</v>
      </c>
      <c r="Z47" s="53">
        <f t="shared" si="5"/>
        <v>6576889.6799999997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1825</v>
      </c>
      <c r="J48" s="63">
        <v>1642500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1825</v>
      </c>
      <c r="Z48" s="53">
        <f t="shared" si="5"/>
        <v>1642500</v>
      </c>
    </row>
    <row r="49" spans="2:26" x14ac:dyDescent="0.25">
      <c r="B49" s="60" t="s">
        <v>69</v>
      </c>
      <c r="C49" s="41">
        <v>40</v>
      </c>
      <c r="D49" s="61">
        <v>39.9</v>
      </c>
      <c r="E49" s="61">
        <v>39.5</v>
      </c>
      <c r="F49" s="42">
        <v>39.9</v>
      </c>
      <c r="G49" s="43">
        <v>-0.10000000000000142</v>
      </c>
      <c r="H49" s="43">
        <v>-0.25000000000000355</v>
      </c>
      <c r="I49" s="62">
        <v>13772660</v>
      </c>
      <c r="J49" s="63">
        <v>548653054.10000002</v>
      </c>
      <c r="K49" s="46">
        <v>-1.4814814814814836E-2</v>
      </c>
      <c r="L49" s="47"/>
      <c r="V49" s="7" t="str">
        <f t="shared" si="2"/>
        <v>GTCO</v>
      </c>
      <c r="W49" s="52">
        <f t="shared" si="15"/>
        <v>-2.5000000000000356E-3</v>
      </c>
      <c r="X49" s="52">
        <f t="shared" si="3"/>
        <v>-1.4814814814814836E-2</v>
      </c>
      <c r="Y49" s="53">
        <f t="shared" si="4"/>
        <v>13772660</v>
      </c>
      <c r="Z49" s="53">
        <f t="shared" si="5"/>
        <v>548653054.10000002</v>
      </c>
    </row>
    <row r="50" spans="2:26" x14ac:dyDescent="0.25">
      <c r="B50" s="60" t="s">
        <v>70</v>
      </c>
      <c r="C50" s="41">
        <v>0.33</v>
      </c>
      <c r="D50" s="61">
        <v>0.35</v>
      </c>
      <c r="E50" s="61">
        <v>0.32</v>
      </c>
      <c r="F50" s="42">
        <v>0.32</v>
      </c>
      <c r="G50" s="43">
        <v>-1.0000000000000009E-2</v>
      </c>
      <c r="H50" s="43">
        <v>-3.0303030303030329</v>
      </c>
      <c r="I50" s="62">
        <v>1076835</v>
      </c>
      <c r="J50" s="63">
        <v>355704.88</v>
      </c>
      <c r="K50" s="46">
        <v>0.10344827586206917</v>
      </c>
      <c r="L50" s="47"/>
      <c r="V50" s="7" t="str">
        <f t="shared" si="2"/>
        <v>GUINEAINS</v>
      </c>
      <c r="W50" s="52">
        <f t="shared" si="15"/>
        <v>-3.0303030303030328E-2</v>
      </c>
      <c r="X50" s="52">
        <f t="shared" si="3"/>
        <v>0.10344827586206917</v>
      </c>
      <c r="Y50" s="53">
        <f t="shared" si="4"/>
        <v>1076835</v>
      </c>
      <c r="Z50" s="53">
        <f t="shared" si="5"/>
        <v>355704.88</v>
      </c>
    </row>
    <row r="51" spans="2:26" x14ac:dyDescent="0.25">
      <c r="B51" s="60" t="s">
        <v>71</v>
      </c>
      <c r="C51" s="41">
        <v>53</v>
      </c>
      <c r="D51" s="41">
        <v>53</v>
      </c>
      <c r="E51" s="41">
        <v>53</v>
      </c>
      <c r="F51" s="42">
        <v>53</v>
      </c>
      <c r="G51" s="43">
        <v>0</v>
      </c>
      <c r="H51" s="43">
        <v>0</v>
      </c>
      <c r="I51" s="62">
        <v>277804</v>
      </c>
      <c r="J51" s="63">
        <v>14781081.25</v>
      </c>
      <c r="K51" s="46">
        <v>-0.19696969696969702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-0.19696969696969702</v>
      </c>
      <c r="Y51" s="53">
        <f t="shared" si="4"/>
        <v>277804</v>
      </c>
      <c r="Z51" s="53">
        <f t="shared" si="5"/>
        <v>14781081.25</v>
      </c>
    </row>
    <row r="52" spans="2:26" x14ac:dyDescent="0.25">
      <c r="B52" s="60" t="s">
        <v>72</v>
      </c>
      <c r="C52" s="41">
        <v>3.31</v>
      </c>
      <c r="D52" s="61">
        <v>3.31</v>
      </c>
      <c r="E52" s="61">
        <v>3.31</v>
      </c>
      <c r="F52" s="42">
        <v>3.31</v>
      </c>
      <c r="G52" s="43">
        <v>0</v>
      </c>
      <c r="H52" s="43">
        <v>0</v>
      </c>
      <c r="I52" s="62">
        <v>181267</v>
      </c>
      <c r="J52" s="63">
        <v>586067.73</v>
      </c>
      <c r="K52" s="46">
        <v>-3.0120481927710108E-3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-3.0120481927710108E-3</v>
      </c>
      <c r="Y52" s="53">
        <f t="shared" si="4"/>
        <v>181267</v>
      </c>
      <c r="Z52" s="53">
        <f t="shared" si="5"/>
        <v>586067.73</v>
      </c>
    </row>
    <row r="53" spans="2:26" x14ac:dyDescent="0.25">
      <c r="B53" s="60" t="s">
        <v>73</v>
      </c>
      <c r="C53" s="41">
        <v>7.45</v>
      </c>
      <c r="D53" s="61">
        <v>7.45</v>
      </c>
      <c r="E53" s="61">
        <v>7.45</v>
      </c>
      <c r="F53" s="42">
        <v>7.45</v>
      </c>
      <c r="G53" s="43">
        <v>0</v>
      </c>
      <c r="H53" s="43">
        <v>0</v>
      </c>
      <c r="I53" s="62">
        <v>4188</v>
      </c>
      <c r="J53" s="63">
        <v>29354.94</v>
      </c>
      <c r="K53" s="46">
        <v>0.2416666666666667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0.2416666666666667</v>
      </c>
      <c r="Y53" s="53">
        <f t="shared" si="4"/>
        <v>4188</v>
      </c>
      <c r="Z53" s="53">
        <f t="shared" si="5"/>
        <v>29354.94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11828</v>
      </c>
      <c r="J54" s="63">
        <v>144810.1</v>
      </c>
      <c r="K54" s="46">
        <v>-7.8066914498141182E-2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-7.8066914498141182E-2</v>
      </c>
      <c r="Y54" s="53">
        <f t="shared" si="4"/>
        <v>11828</v>
      </c>
      <c r="Z54" s="53">
        <f t="shared" si="5"/>
        <v>144810.1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230</v>
      </c>
      <c r="J55" s="63">
        <v>1458.2</v>
      </c>
      <c r="K55" s="46">
        <v>0.17333333333333334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0.17333333333333334</v>
      </c>
      <c r="Y55" s="53">
        <f t="shared" si="4"/>
        <v>230</v>
      </c>
      <c r="Z55" s="53">
        <f t="shared" si="5"/>
        <v>1458.2</v>
      </c>
    </row>
    <row r="56" spans="2:26" x14ac:dyDescent="0.25">
      <c r="B56" s="60" t="s">
        <v>76</v>
      </c>
      <c r="C56" s="41">
        <v>4</v>
      </c>
      <c r="D56" s="61">
        <v>4</v>
      </c>
      <c r="E56" s="61">
        <v>4</v>
      </c>
      <c r="F56" s="42">
        <v>4</v>
      </c>
      <c r="G56" s="43">
        <v>0</v>
      </c>
      <c r="H56" s="43">
        <v>0</v>
      </c>
      <c r="I56" s="62">
        <v>626612</v>
      </c>
      <c r="J56" s="63">
        <v>2507097.0499999998</v>
      </c>
      <c r="K56" s="46">
        <v>-0.16666666666666663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-0.16666666666666663</v>
      </c>
      <c r="Y56" s="53">
        <f t="shared" si="4"/>
        <v>626612</v>
      </c>
      <c r="Z56" s="53">
        <f t="shared" si="5"/>
        <v>2507097.0499999998</v>
      </c>
    </row>
    <row r="57" spans="2:26" x14ac:dyDescent="0.25">
      <c r="B57" s="60" t="s">
        <v>77</v>
      </c>
      <c r="C57" s="41">
        <v>1.65</v>
      </c>
      <c r="D57" s="61">
        <v>1.65</v>
      </c>
      <c r="E57" s="61">
        <v>1.65</v>
      </c>
      <c r="F57" s="42">
        <v>1.65</v>
      </c>
      <c r="G57" s="43">
        <v>0</v>
      </c>
      <c r="H57" s="43">
        <v>0</v>
      </c>
      <c r="I57" s="62">
        <v>291310</v>
      </c>
      <c r="J57" s="63">
        <v>445427.7</v>
      </c>
      <c r="K57" s="46">
        <v>0.18705035971223016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0.18705035971223016</v>
      </c>
      <c r="Y57" s="53">
        <f t="shared" si="4"/>
        <v>291310</v>
      </c>
      <c r="Z57" s="53">
        <f t="shared" si="5"/>
        <v>445427.7</v>
      </c>
    </row>
    <row r="58" spans="2:26" x14ac:dyDescent="0.25">
      <c r="B58" s="60" t="s">
        <v>78</v>
      </c>
      <c r="C58" s="41">
        <v>2.2000000000000002</v>
      </c>
      <c r="D58" s="61">
        <v>2.2999999999999998</v>
      </c>
      <c r="E58" s="61">
        <v>2.2999999999999998</v>
      </c>
      <c r="F58" s="42">
        <v>2.2999999999999998</v>
      </c>
      <c r="G58" s="43">
        <v>9.9999999999999645E-2</v>
      </c>
      <c r="H58" s="43">
        <v>4.545454545454529</v>
      </c>
      <c r="I58" s="62">
        <v>2981601</v>
      </c>
      <c r="J58" s="63">
        <v>7010940.3600000003</v>
      </c>
      <c r="K58" s="46">
        <v>0.18556701030927836</v>
      </c>
      <c r="L58" s="47"/>
      <c r="V58" s="7" t="str">
        <f t="shared" si="2"/>
        <v>JAIZBANK</v>
      </c>
      <c r="W58" s="52">
        <f t="shared" si="15"/>
        <v>4.5454545454545289E-2</v>
      </c>
      <c r="X58" s="52">
        <f t="shared" si="3"/>
        <v>0.18556701030927836</v>
      </c>
      <c r="Y58" s="53">
        <f t="shared" si="4"/>
        <v>2981601</v>
      </c>
      <c r="Z58" s="53">
        <f t="shared" si="5"/>
        <v>7010940.3600000003</v>
      </c>
    </row>
    <row r="59" spans="2:26" x14ac:dyDescent="0.25">
      <c r="B59" s="60" t="s">
        <v>79</v>
      </c>
      <c r="C59" s="41">
        <v>2.09</v>
      </c>
      <c r="D59" s="41">
        <v>2.0499999999999998</v>
      </c>
      <c r="E59" s="41">
        <v>1.96</v>
      </c>
      <c r="F59" s="42">
        <v>2.0499999999999998</v>
      </c>
      <c r="G59" s="43">
        <v>-4.0000000000000036E-2</v>
      </c>
      <c r="H59" s="43">
        <v>-1.913875598086126</v>
      </c>
      <c r="I59" s="62">
        <v>2254058</v>
      </c>
      <c r="J59" s="63">
        <v>4551504</v>
      </c>
      <c r="K59" s="46">
        <v>0.20588235294117641</v>
      </c>
      <c r="L59" s="47"/>
      <c r="V59" s="7" t="str">
        <f t="shared" si="2"/>
        <v>JAPAULGOLD</v>
      </c>
      <c r="W59" s="52">
        <f t="shared" si="15"/>
        <v>-1.9138755980861261E-2</v>
      </c>
      <c r="X59" s="52">
        <f t="shared" si="3"/>
        <v>0.20588235294117641</v>
      </c>
      <c r="Y59" s="53">
        <f t="shared" si="4"/>
        <v>2254058</v>
      </c>
      <c r="Z59" s="53">
        <f t="shared" si="5"/>
        <v>4551504</v>
      </c>
    </row>
    <row r="60" spans="2:26" x14ac:dyDescent="0.25">
      <c r="B60" s="60" t="s">
        <v>80</v>
      </c>
      <c r="C60" s="41">
        <v>72.400000000000006</v>
      </c>
      <c r="D60" s="61">
        <v>79.3</v>
      </c>
      <c r="E60" s="61">
        <v>79.3</v>
      </c>
      <c r="F60" s="42">
        <v>79.3</v>
      </c>
      <c r="G60" s="43">
        <v>6.8999999999999915</v>
      </c>
      <c r="H60" s="43">
        <v>9.5303867403314797</v>
      </c>
      <c r="I60" s="62">
        <v>1237760</v>
      </c>
      <c r="J60" s="63">
        <v>88739803.700000003</v>
      </c>
      <c r="K60" s="46">
        <v>0.84418604651162776</v>
      </c>
      <c r="V60" s="7" t="str">
        <f t="shared" si="2"/>
        <v>JBERGER</v>
      </c>
      <c r="W60" s="52">
        <f t="shared" si="15"/>
        <v>9.5303867403314799E-2</v>
      </c>
      <c r="X60" s="52">
        <f t="shared" si="3"/>
        <v>0.84418604651162776</v>
      </c>
      <c r="Y60" s="53">
        <f t="shared" si="4"/>
        <v>1237760</v>
      </c>
      <c r="Z60" s="53">
        <f t="shared" si="5"/>
        <v>88739803.700000003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32732</v>
      </c>
      <c r="J61" s="63">
        <v>62376.72</v>
      </c>
      <c r="K61" s="46">
        <v>-0.14655172413793094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-0.14655172413793094</v>
      </c>
      <c r="Y61" s="53">
        <f t="shared" si="4"/>
        <v>32732</v>
      </c>
      <c r="Z61" s="53">
        <f t="shared" si="5"/>
        <v>62376.72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26500</v>
      </c>
      <c r="J62" s="63">
        <v>226575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26500</v>
      </c>
      <c r="Z62" s="53">
        <f t="shared" si="5"/>
        <v>226575</v>
      </c>
    </row>
    <row r="63" spans="2:26" x14ac:dyDescent="0.25">
      <c r="B63" s="60" t="s">
        <v>83</v>
      </c>
      <c r="C63" s="41">
        <v>2.04</v>
      </c>
      <c r="D63" s="61">
        <v>2.04</v>
      </c>
      <c r="E63" s="61">
        <v>2.04</v>
      </c>
      <c r="F63" s="42">
        <v>2.04</v>
      </c>
      <c r="G63" s="43">
        <v>0</v>
      </c>
      <c r="H63" s="43">
        <v>0</v>
      </c>
      <c r="I63" s="62">
        <v>132919</v>
      </c>
      <c r="J63" s="63">
        <v>266455.99</v>
      </c>
      <c r="K63" s="46">
        <v>7.3684210526315796E-2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7.3684210526315796E-2</v>
      </c>
      <c r="Y63" s="53">
        <f t="shared" si="4"/>
        <v>132919</v>
      </c>
      <c r="Z63" s="53">
        <f t="shared" si="5"/>
        <v>266455.99</v>
      </c>
    </row>
    <row r="64" spans="2:26" x14ac:dyDescent="0.25">
      <c r="B64" s="60" t="s">
        <v>84</v>
      </c>
      <c r="C64" s="41">
        <v>3.5</v>
      </c>
      <c r="D64" s="61">
        <v>3.5</v>
      </c>
      <c r="E64" s="61">
        <v>3.5</v>
      </c>
      <c r="F64" s="42">
        <v>3.5</v>
      </c>
      <c r="G64" s="43">
        <v>0</v>
      </c>
      <c r="H64" s="43">
        <v>0</v>
      </c>
      <c r="I64" s="62">
        <v>39995</v>
      </c>
      <c r="J64" s="63">
        <v>143422.81</v>
      </c>
      <c r="K64" s="46">
        <v>9.7178683385579889E-2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9.7178683385579889E-2</v>
      </c>
      <c r="Y64" s="53">
        <f t="shared" si="4"/>
        <v>39995</v>
      </c>
      <c r="Z64" s="53">
        <f t="shared" si="5"/>
        <v>143422.81</v>
      </c>
    </row>
    <row r="65" spans="2:26" x14ac:dyDescent="0.25">
      <c r="B65" s="60" t="s">
        <v>85</v>
      </c>
      <c r="C65" s="41">
        <v>0.83</v>
      </c>
      <c r="D65" s="41">
        <v>0.85</v>
      </c>
      <c r="E65" s="41">
        <v>0.85</v>
      </c>
      <c r="F65" s="42">
        <v>0.85</v>
      </c>
      <c r="G65" s="43">
        <v>2.0000000000000018E-2</v>
      </c>
      <c r="H65" s="43">
        <v>2.4096385542168699</v>
      </c>
      <c r="I65" s="62">
        <v>264155</v>
      </c>
      <c r="J65" s="63">
        <v>223427.85</v>
      </c>
      <c r="K65" s="46">
        <v>6.25E-2</v>
      </c>
      <c r="L65" s="47"/>
      <c r="V65" s="7" t="str">
        <f t="shared" si="2"/>
        <v>LINKASSURE</v>
      </c>
      <c r="W65" s="52">
        <f t="shared" si="15"/>
        <v>2.40963855421687E-2</v>
      </c>
      <c r="X65" s="52">
        <f t="shared" si="3"/>
        <v>6.25E-2</v>
      </c>
      <c r="Y65" s="53">
        <f t="shared" si="4"/>
        <v>264155</v>
      </c>
      <c r="Z65" s="53">
        <f t="shared" si="5"/>
        <v>223427.85</v>
      </c>
    </row>
    <row r="66" spans="2:26" x14ac:dyDescent="0.25">
      <c r="B66" s="60" t="s">
        <v>86</v>
      </c>
      <c r="C66" s="41">
        <v>1.75</v>
      </c>
      <c r="D66" s="61">
        <v>1.75</v>
      </c>
      <c r="E66" s="61">
        <v>1.75</v>
      </c>
      <c r="F66" s="42">
        <v>1.75</v>
      </c>
      <c r="G66" s="43">
        <v>0</v>
      </c>
      <c r="H66" s="43">
        <v>0</v>
      </c>
      <c r="I66" s="62">
        <v>150968</v>
      </c>
      <c r="J66" s="63">
        <v>256673.87</v>
      </c>
      <c r="K66" s="46">
        <v>-5.4054054054054057E-2</v>
      </c>
      <c r="L66" s="47"/>
      <c r="V66" s="7" t="str">
        <f t="shared" si="2"/>
        <v>LIVESTOCK</v>
      </c>
      <c r="W66" s="52">
        <f t="shared" si="15"/>
        <v>0</v>
      </c>
      <c r="X66" s="52">
        <f t="shared" si="3"/>
        <v>-5.4054054054054057E-2</v>
      </c>
      <c r="Y66" s="53">
        <f t="shared" si="4"/>
        <v>150968</v>
      </c>
      <c r="Z66" s="53">
        <f t="shared" si="5"/>
        <v>256673.87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5</v>
      </c>
      <c r="J67" s="63">
        <v>14.75</v>
      </c>
      <c r="K67" s="46">
        <v>9.7315436241610653E-2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9.7315436241610653E-2</v>
      </c>
      <c r="Y67" s="53">
        <f t="shared" si="4"/>
        <v>5</v>
      </c>
      <c r="Z67" s="53">
        <f t="shared" si="5"/>
        <v>14.75</v>
      </c>
    </row>
    <row r="68" spans="2:26" x14ac:dyDescent="0.25">
      <c r="B68" s="60" t="s">
        <v>88</v>
      </c>
      <c r="C68" s="41">
        <v>5.2</v>
      </c>
      <c r="D68" s="61">
        <v>5.3</v>
      </c>
      <c r="E68" s="61">
        <v>5.3</v>
      </c>
      <c r="F68" s="42">
        <v>5.3</v>
      </c>
      <c r="G68" s="43">
        <v>9.9999999999999645E-2</v>
      </c>
      <c r="H68" s="43">
        <v>1.9230769230769162</v>
      </c>
      <c r="I68" s="62">
        <v>507214</v>
      </c>
      <c r="J68" s="63">
        <v>2641688.59</v>
      </c>
      <c r="K68" s="46">
        <v>-3.6363636363636376E-2</v>
      </c>
      <c r="L68" s="47"/>
      <c r="V68" s="7" t="str">
        <f t="shared" si="2"/>
        <v>MANSARD</v>
      </c>
      <c r="W68" s="52">
        <f t="shared" si="15"/>
        <v>1.9230769230769162E-2</v>
      </c>
      <c r="X68" s="52">
        <f t="shared" si="3"/>
        <v>-3.6363636363636376E-2</v>
      </c>
      <c r="Y68" s="53">
        <f t="shared" si="4"/>
        <v>507214</v>
      </c>
      <c r="Z68" s="53">
        <f t="shared" si="5"/>
        <v>2641688.59</v>
      </c>
    </row>
    <row r="69" spans="2:26" x14ac:dyDescent="0.25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62">
        <v>244158</v>
      </c>
      <c r="J69" s="63">
        <v>1664059.75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244158</v>
      </c>
      <c r="Z69" s="53">
        <f t="shared" si="5"/>
        <v>1664059.75</v>
      </c>
    </row>
    <row r="70" spans="2:26" x14ac:dyDescent="0.25">
      <c r="B70" s="60" t="s">
        <v>90</v>
      </c>
      <c r="C70" s="41">
        <v>0.57999999999999996</v>
      </c>
      <c r="D70" s="41">
        <v>0.57999999999999996</v>
      </c>
      <c r="E70" s="41">
        <v>0.57999999999999996</v>
      </c>
      <c r="F70" s="42">
        <v>0.57999999999999996</v>
      </c>
      <c r="G70" s="43">
        <v>0</v>
      </c>
      <c r="H70" s="43">
        <v>0</v>
      </c>
      <c r="I70" s="62">
        <v>31180</v>
      </c>
      <c r="J70" s="63">
        <v>17079</v>
      </c>
      <c r="K70" s="46">
        <v>9.4339622641509413E-2</v>
      </c>
      <c r="L70" s="47"/>
      <c r="V70" s="7" t="str">
        <f t="shared" si="2"/>
        <v>MBENEFIT</v>
      </c>
      <c r="W70" s="52">
        <f t="shared" si="15"/>
        <v>0</v>
      </c>
      <c r="X70" s="52">
        <f t="shared" si="3"/>
        <v>9.4339622641509413E-2</v>
      </c>
      <c r="Y70" s="53">
        <f t="shared" si="4"/>
        <v>31180</v>
      </c>
      <c r="Z70" s="53">
        <f t="shared" si="5"/>
        <v>17079</v>
      </c>
    </row>
    <row r="71" spans="2:26" x14ac:dyDescent="0.25">
      <c r="B71" s="60" t="s">
        <v>91</v>
      </c>
      <c r="C71" s="41">
        <v>1</v>
      </c>
      <c r="D71" s="41">
        <v>1</v>
      </c>
      <c r="E71" s="41">
        <v>1</v>
      </c>
      <c r="F71" s="42">
        <v>1</v>
      </c>
      <c r="G71" s="43">
        <v>0</v>
      </c>
      <c r="H71" s="43">
        <v>0</v>
      </c>
      <c r="I71" s="62">
        <v>35802</v>
      </c>
      <c r="J71" s="63">
        <v>36141.760000000002</v>
      </c>
      <c r="K71" s="46">
        <v>0.19047619047619047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0.19047619047619047</v>
      </c>
      <c r="Y71" s="53">
        <f t="shared" si="4"/>
        <v>35802</v>
      </c>
      <c r="Z71" s="53">
        <f t="shared" si="5"/>
        <v>36141.760000000002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320604</v>
      </c>
      <c r="J72" s="63">
        <v>2947582.06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320604</v>
      </c>
      <c r="Z72" s="53">
        <f t="shared" si="5"/>
        <v>2947582.06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15240</v>
      </c>
      <c r="J73" s="63">
        <v>76839</v>
      </c>
      <c r="K73" s="46">
        <v>0.47632311977715869</v>
      </c>
      <c r="L73" s="47"/>
      <c r="V73" s="7" t="str">
        <f t="shared" ref="V73:V132" si="18">IF(ISTEXT(B73),B73,"")</f>
        <v>MEYER</v>
      </c>
      <c r="W73" s="52">
        <f t="shared" si="15"/>
        <v>0</v>
      </c>
      <c r="X73" s="52">
        <f t="shared" ref="X73:X132" si="19">IF(ISTEXT(B73),K73,"")</f>
        <v>0.47632311977715869</v>
      </c>
      <c r="Y73" s="53">
        <f t="shared" ref="Y73:Y132" si="20">IF(ISTEXT(B73),I73,"")</f>
        <v>15240</v>
      </c>
      <c r="Z73" s="53">
        <f t="shared" ref="Z73:Z132" si="21">IF(ISTEXT(B73),J73,"")</f>
        <v>76839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50</v>
      </c>
      <c r="J74" s="63">
        <v>202.5</v>
      </c>
      <c r="K74" s="46">
        <v>0.4464285714285714</v>
      </c>
      <c r="L74" s="47"/>
      <c r="V74" s="7" t="str">
        <f t="shared" si="18"/>
        <v>MORISON</v>
      </c>
      <c r="W74" s="52">
        <f t="shared" ref="W74:W132" si="22">IF(ISTEXT(B74),H74,"")/100</f>
        <v>0</v>
      </c>
      <c r="X74" s="52">
        <f t="shared" si="19"/>
        <v>0.4464285714285714</v>
      </c>
      <c r="Y74" s="53">
        <f t="shared" si="20"/>
        <v>50</v>
      </c>
      <c r="Z74" s="53">
        <f t="shared" si="21"/>
        <v>202.5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136213</v>
      </c>
      <c r="J75" s="63">
        <v>16551511.6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136213</v>
      </c>
      <c r="Z75" s="53">
        <f t="shared" si="21"/>
        <v>16551511.6</v>
      </c>
    </row>
    <row r="76" spans="2:26" x14ac:dyDescent="0.25">
      <c r="B76" s="60" t="s">
        <v>96</v>
      </c>
      <c r="C76" s="41">
        <v>224</v>
      </c>
      <c r="D76" s="41">
        <v>224</v>
      </c>
      <c r="E76" s="41">
        <v>224</v>
      </c>
      <c r="F76" s="42">
        <v>224</v>
      </c>
      <c r="G76" s="43">
        <v>0</v>
      </c>
      <c r="H76" s="43">
        <v>0</v>
      </c>
      <c r="I76" s="62">
        <v>3142521</v>
      </c>
      <c r="J76" s="63">
        <v>699816909.89999998</v>
      </c>
      <c r="K76" s="46">
        <v>-0.15151515151515149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-0.15151515151515149</v>
      </c>
      <c r="Y76" s="53">
        <f t="shared" si="20"/>
        <v>3142521</v>
      </c>
      <c r="Z76" s="53">
        <f t="shared" si="21"/>
        <v>699816909.89999998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1025</v>
      </c>
      <c r="J77" s="63">
        <v>12710</v>
      </c>
      <c r="K77" s="46">
        <v>-0.25955842757135161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-0.25955842757135161</v>
      </c>
      <c r="Y77" s="53">
        <f t="shared" si="20"/>
        <v>1025</v>
      </c>
      <c r="Z77" s="53">
        <f t="shared" si="21"/>
        <v>12710</v>
      </c>
    </row>
    <row r="78" spans="2:26" x14ac:dyDescent="0.25">
      <c r="B78" s="60" t="s">
        <v>98</v>
      </c>
      <c r="C78" s="41">
        <v>30.9</v>
      </c>
      <c r="D78" s="41">
        <v>30.9</v>
      </c>
      <c r="E78" s="41">
        <v>30.9</v>
      </c>
      <c r="F78" s="42">
        <v>30.9</v>
      </c>
      <c r="G78" s="43">
        <v>0</v>
      </c>
      <c r="H78" s="43">
        <v>0</v>
      </c>
      <c r="I78" s="62">
        <v>448112</v>
      </c>
      <c r="J78" s="63">
        <v>13783095.199999999</v>
      </c>
      <c r="K78" s="46">
        <v>0.2165354330708662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0.2165354330708662</v>
      </c>
      <c r="Y78" s="53">
        <f t="shared" si="20"/>
        <v>448112</v>
      </c>
      <c r="Z78" s="53">
        <f t="shared" si="21"/>
        <v>13783095.199999999</v>
      </c>
    </row>
    <row r="79" spans="2:26" x14ac:dyDescent="0.25">
      <c r="B79" s="60" t="s">
        <v>99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148692</v>
      </c>
      <c r="J79" s="63">
        <v>5386381.2000000002</v>
      </c>
      <c r="K79" s="46">
        <v>-0.33023255813953489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-0.33023255813953489</v>
      </c>
      <c r="Y79" s="53">
        <f t="shared" si="20"/>
        <v>148692</v>
      </c>
      <c r="Z79" s="53">
        <f t="shared" si="21"/>
        <v>5386381.2000000002</v>
      </c>
    </row>
    <row r="80" spans="2:26" x14ac:dyDescent="0.25">
      <c r="B80" s="60" t="s">
        <v>100</v>
      </c>
      <c r="C80" s="41">
        <v>23</v>
      </c>
      <c r="D80" s="61">
        <v>23</v>
      </c>
      <c r="E80" s="61">
        <v>23</v>
      </c>
      <c r="F80" s="42">
        <v>23</v>
      </c>
      <c r="G80" s="43">
        <v>0</v>
      </c>
      <c r="H80" s="43">
        <v>0</v>
      </c>
      <c r="I80" s="62">
        <v>857248</v>
      </c>
      <c r="J80" s="63">
        <v>19737566.850000001</v>
      </c>
      <c r="K80" s="46">
        <v>-0.36111111111111116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-0.36111111111111116</v>
      </c>
      <c r="Y80" s="53">
        <f t="shared" si="20"/>
        <v>857248</v>
      </c>
      <c r="Z80" s="53">
        <f t="shared" si="21"/>
        <v>19737566.850000001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18920</v>
      </c>
      <c r="J81" s="63">
        <v>80173.5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18920</v>
      </c>
      <c r="Z81" s="53">
        <f t="shared" si="21"/>
        <v>80173.5</v>
      </c>
    </row>
    <row r="82" spans="2:26" x14ac:dyDescent="0.25">
      <c r="B82" s="60" t="s">
        <v>102</v>
      </c>
      <c r="C82" s="41">
        <v>1.85</v>
      </c>
      <c r="D82" s="61">
        <v>1.7</v>
      </c>
      <c r="E82" s="61">
        <v>1.7</v>
      </c>
      <c r="F82" s="42">
        <v>1.7</v>
      </c>
      <c r="G82" s="43">
        <v>-0.15000000000000013</v>
      </c>
      <c r="H82" s="43">
        <v>-8.1081081081081159</v>
      </c>
      <c r="I82" s="62">
        <v>184912</v>
      </c>
      <c r="J82" s="63">
        <v>319054.03999999998</v>
      </c>
      <c r="K82" s="46">
        <v>-0.12371134020618557</v>
      </c>
      <c r="L82" s="47"/>
      <c r="V82" s="7" t="str">
        <f t="shared" si="18"/>
        <v>NEIMETH</v>
      </c>
      <c r="W82" s="52">
        <f t="shared" si="22"/>
        <v>-8.1081081081081155E-2</v>
      </c>
      <c r="X82" s="52">
        <f t="shared" si="19"/>
        <v>-0.12371134020618557</v>
      </c>
      <c r="Y82" s="53">
        <f t="shared" si="20"/>
        <v>184912</v>
      </c>
      <c r="Z82" s="53">
        <f t="shared" si="21"/>
        <v>319054.03999999998</v>
      </c>
    </row>
    <row r="83" spans="2:26" x14ac:dyDescent="0.25">
      <c r="B83" s="60" t="s">
        <v>103</v>
      </c>
      <c r="C83" s="41">
        <v>9.35</v>
      </c>
      <c r="D83" s="41">
        <v>8.4499999999999993</v>
      </c>
      <c r="E83" s="41">
        <v>8.4499999999999993</v>
      </c>
      <c r="F83" s="42">
        <v>8.4499999999999993</v>
      </c>
      <c r="G83" s="43">
        <v>-0.90000000000000036</v>
      </c>
      <c r="H83" s="43">
        <v>-9.6256684491978639</v>
      </c>
      <c r="I83" s="62">
        <v>464500</v>
      </c>
      <c r="J83" s="63">
        <v>3925025</v>
      </c>
      <c r="K83" s="46">
        <v>0.34126984126984117</v>
      </c>
      <c r="L83" s="47"/>
      <c r="V83" s="7" t="str">
        <f t="shared" si="18"/>
        <v>NEM</v>
      </c>
      <c r="W83" s="52">
        <f t="shared" si="22"/>
        <v>-9.6256684491978634E-2</v>
      </c>
      <c r="X83" s="52">
        <f t="shared" si="19"/>
        <v>0.34126984126984117</v>
      </c>
      <c r="Y83" s="53">
        <f t="shared" si="20"/>
        <v>464500</v>
      </c>
      <c r="Z83" s="53">
        <f t="shared" si="21"/>
        <v>3925025</v>
      </c>
    </row>
    <row r="84" spans="2:26" x14ac:dyDescent="0.25">
      <c r="B84" s="60" t="s">
        <v>104</v>
      </c>
      <c r="C84" s="41">
        <v>820</v>
      </c>
      <c r="D84" s="41">
        <v>820</v>
      </c>
      <c r="E84" s="41">
        <v>820</v>
      </c>
      <c r="F84" s="42">
        <v>820</v>
      </c>
      <c r="G84" s="43">
        <v>0</v>
      </c>
      <c r="H84" s="43">
        <v>0</v>
      </c>
      <c r="I84" s="62">
        <v>4826</v>
      </c>
      <c r="J84" s="63">
        <v>4310704.0999999996</v>
      </c>
      <c r="K84" s="46">
        <v>-0.25454545454545452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-0.25454545454545452</v>
      </c>
      <c r="Y84" s="53">
        <f t="shared" si="20"/>
        <v>4826</v>
      </c>
      <c r="Z84" s="53">
        <f t="shared" si="21"/>
        <v>4310704.0999999996</v>
      </c>
    </row>
    <row r="85" spans="2:26" x14ac:dyDescent="0.25">
      <c r="B85" s="60" t="s">
        <v>105</v>
      </c>
      <c r="C85" s="41">
        <v>22.05</v>
      </c>
      <c r="D85" s="41">
        <v>22.05</v>
      </c>
      <c r="E85" s="41">
        <v>22.05</v>
      </c>
      <c r="F85" s="42">
        <v>22.05</v>
      </c>
      <c r="G85" s="43">
        <v>0</v>
      </c>
      <c r="H85" s="43">
        <v>0</v>
      </c>
      <c r="I85" s="62">
        <v>83593</v>
      </c>
      <c r="J85" s="63">
        <v>1843393.25</v>
      </c>
      <c r="K85" s="46">
        <v>-6.1702127659574391E-2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-6.1702127659574391E-2</v>
      </c>
      <c r="Y85" s="53">
        <f t="shared" si="20"/>
        <v>83593</v>
      </c>
      <c r="Z85" s="53">
        <f t="shared" si="21"/>
        <v>1843393.25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9823</v>
      </c>
      <c r="J86" s="63">
        <v>1055941.5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9823</v>
      </c>
      <c r="Z86" s="53">
        <f t="shared" si="21"/>
        <v>1055941.5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11864</v>
      </c>
      <c r="J87" s="63">
        <v>516084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11864</v>
      </c>
      <c r="Z87" s="53">
        <f t="shared" si="21"/>
        <v>516084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2800</v>
      </c>
      <c r="J88" s="63">
        <v>168000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2800</v>
      </c>
      <c r="Z88" s="53">
        <f t="shared" si="21"/>
        <v>168000</v>
      </c>
    </row>
    <row r="89" spans="2:26" x14ac:dyDescent="0.25">
      <c r="B89" s="60" t="s">
        <v>109</v>
      </c>
      <c r="C89" s="41">
        <v>1.96</v>
      </c>
      <c r="D89" s="41">
        <v>1.8</v>
      </c>
      <c r="E89" s="41">
        <v>1.77</v>
      </c>
      <c r="F89" s="42">
        <v>1.8</v>
      </c>
      <c r="G89" s="43">
        <v>-0.15999999999999992</v>
      </c>
      <c r="H89" s="43">
        <v>-8.1632653061224456</v>
      </c>
      <c r="I89" s="62">
        <v>1252900</v>
      </c>
      <c r="J89" s="63">
        <v>2236257.2599999998</v>
      </c>
      <c r="K89" s="46">
        <v>-7.2164948453608213E-2</v>
      </c>
      <c r="L89" s="47"/>
      <c r="V89" s="7" t="str">
        <f t="shared" si="18"/>
        <v>NPFMCRFBK</v>
      </c>
      <c r="W89" s="52">
        <f t="shared" si="22"/>
        <v>-8.1632653061224456E-2</v>
      </c>
      <c r="X89" s="52">
        <f t="shared" si="19"/>
        <v>-7.2164948453608213E-2</v>
      </c>
      <c r="Y89" s="53">
        <f t="shared" si="20"/>
        <v>1252900</v>
      </c>
      <c r="Z89" s="53">
        <f t="shared" si="21"/>
        <v>2236257.2599999998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7109</v>
      </c>
      <c r="J90" s="63">
        <v>3275.14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7109</v>
      </c>
      <c r="Z90" s="53">
        <f t="shared" si="21"/>
        <v>3275.14</v>
      </c>
    </row>
    <row r="91" spans="2:26" x14ac:dyDescent="0.25">
      <c r="B91" s="60" t="s">
        <v>111</v>
      </c>
      <c r="C91" s="41">
        <v>9.9499999999999993</v>
      </c>
      <c r="D91" s="61">
        <v>10.4</v>
      </c>
      <c r="E91" s="61">
        <v>9.9</v>
      </c>
      <c r="F91" s="42">
        <v>10.4</v>
      </c>
      <c r="G91" s="43">
        <v>0.45000000000000107</v>
      </c>
      <c r="H91" s="43">
        <v>4.5226130653266443</v>
      </c>
      <c r="I91" s="62">
        <v>2235437</v>
      </c>
      <c r="J91" s="63">
        <v>22443227.649999999</v>
      </c>
      <c r="K91" s="46">
        <v>-9.52380952380949E-3</v>
      </c>
      <c r="L91" s="47"/>
      <c r="V91" s="7" t="str">
        <f t="shared" si="18"/>
        <v>OANDO</v>
      </c>
      <c r="W91" s="52">
        <f t="shared" si="22"/>
        <v>4.5226130653266444E-2</v>
      </c>
      <c r="X91" s="52">
        <f t="shared" si="19"/>
        <v>-9.52380952380949E-3</v>
      </c>
      <c r="Y91" s="53">
        <f t="shared" si="20"/>
        <v>2235437</v>
      </c>
      <c r="Z91" s="53">
        <f t="shared" si="21"/>
        <v>22443227.649999999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53618</v>
      </c>
      <c r="J92" s="63">
        <v>12963151.6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53618</v>
      </c>
      <c r="Z92" s="53">
        <f t="shared" si="21"/>
        <v>12963151.6</v>
      </c>
    </row>
    <row r="93" spans="2:26" x14ac:dyDescent="0.25">
      <c r="B93" s="60" t="s">
        <v>113</v>
      </c>
      <c r="C93" s="41">
        <v>0.67</v>
      </c>
      <c r="D93" s="41">
        <v>0.68</v>
      </c>
      <c r="E93" s="41">
        <v>0.63</v>
      </c>
      <c r="F93" s="42">
        <v>0.63</v>
      </c>
      <c r="G93" s="43">
        <v>-4.0000000000000036E-2</v>
      </c>
      <c r="H93" s="43">
        <v>-5.9701492537313481</v>
      </c>
      <c r="I93" s="62">
        <v>2413815</v>
      </c>
      <c r="J93" s="63">
        <v>1582675.65</v>
      </c>
      <c r="K93" s="46">
        <v>-0.17105263157894735</v>
      </c>
      <c r="L93" s="47"/>
      <c r="V93" s="7" t="str">
        <f t="shared" si="18"/>
        <v>OMATEK</v>
      </c>
      <c r="W93" s="52">
        <f t="shared" si="22"/>
        <v>-5.970149253731348E-2</v>
      </c>
      <c r="X93" s="52">
        <f t="shared" si="19"/>
        <v>-0.17105263157894735</v>
      </c>
      <c r="Y93" s="53">
        <f t="shared" si="20"/>
        <v>2413815</v>
      </c>
      <c r="Z93" s="53">
        <f t="shared" si="21"/>
        <v>1582675.65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8829</v>
      </c>
      <c r="J94" s="63">
        <v>2228626.5</v>
      </c>
      <c r="K94" s="46">
        <v>0.38445595854922265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0.38445595854922265</v>
      </c>
      <c r="Y94" s="53">
        <f t="shared" si="20"/>
        <v>8829</v>
      </c>
      <c r="Z94" s="53">
        <f t="shared" si="21"/>
        <v>2228626.5</v>
      </c>
    </row>
    <row r="95" spans="2:26" x14ac:dyDescent="0.25">
      <c r="B95" s="60" t="s">
        <v>115</v>
      </c>
      <c r="C95" s="41">
        <v>0.54</v>
      </c>
      <c r="D95" s="61">
        <v>0.54</v>
      </c>
      <c r="E95" s="61">
        <v>0.54</v>
      </c>
      <c r="F95" s="42">
        <v>0.54</v>
      </c>
      <c r="G95" s="43">
        <v>0</v>
      </c>
      <c r="H95" s="43">
        <v>0</v>
      </c>
      <c r="I95" s="62">
        <v>1637174</v>
      </c>
      <c r="J95" s="63">
        <v>858228.41</v>
      </c>
      <c r="K95" s="46">
        <v>5.8823529411764719E-2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5.8823529411764719E-2</v>
      </c>
      <c r="Y95" s="53">
        <f t="shared" si="20"/>
        <v>1637174</v>
      </c>
      <c r="Z95" s="53">
        <f t="shared" si="21"/>
        <v>858228.41</v>
      </c>
    </row>
    <row r="96" spans="2:26" x14ac:dyDescent="0.25">
      <c r="B96" s="60" t="s">
        <v>116</v>
      </c>
      <c r="C96" s="41">
        <v>19.649999999999999</v>
      </c>
      <c r="D96" s="41">
        <v>21.6</v>
      </c>
      <c r="E96" s="41">
        <v>21.6</v>
      </c>
      <c r="F96" s="42">
        <v>21.6</v>
      </c>
      <c r="G96" s="43">
        <v>1.9500000000000028</v>
      </c>
      <c r="H96" s="43">
        <v>9.9236641221374189</v>
      </c>
      <c r="I96" s="62">
        <v>787844</v>
      </c>
      <c r="J96" s="63">
        <v>16140972.300000001</v>
      </c>
      <c r="K96" s="46">
        <v>-0.19101123595505609</v>
      </c>
      <c r="L96" s="47"/>
      <c r="V96" s="7" t="str">
        <f t="shared" si="18"/>
        <v>PZ</v>
      </c>
      <c r="W96" s="52">
        <f t="shared" si="22"/>
        <v>9.9236641221374183E-2</v>
      </c>
      <c r="X96" s="52">
        <f t="shared" si="19"/>
        <v>-0.19101123595505609</v>
      </c>
      <c r="Y96" s="53">
        <f t="shared" si="20"/>
        <v>787844</v>
      </c>
      <c r="Z96" s="53">
        <f t="shared" si="21"/>
        <v>16140972.300000001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10350</v>
      </c>
      <c r="J97" s="63">
        <v>32682.5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10350</v>
      </c>
      <c r="Z97" s="53">
        <f t="shared" si="21"/>
        <v>32682.5</v>
      </c>
    </row>
    <row r="98" spans="2:26" x14ac:dyDescent="0.25">
      <c r="B98" s="60" t="s">
        <v>118</v>
      </c>
      <c r="C98" s="41">
        <v>0.34</v>
      </c>
      <c r="D98" s="41">
        <v>0.34</v>
      </c>
      <c r="E98" s="41">
        <v>0.31</v>
      </c>
      <c r="F98" s="42">
        <v>0.31</v>
      </c>
      <c r="G98" s="43">
        <v>-3.0000000000000027E-2</v>
      </c>
      <c r="H98" s="43">
        <v>-8.8235294117647136</v>
      </c>
      <c r="I98" s="62">
        <v>3863997</v>
      </c>
      <c r="J98" s="63">
        <v>1225733.47</v>
      </c>
      <c r="K98" s="46">
        <v>-0.18421052631578949</v>
      </c>
      <c r="L98" s="47"/>
      <c r="V98" s="7" t="str">
        <f t="shared" si="18"/>
        <v>REGALINS</v>
      </c>
      <c r="W98" s="52">
        <f t="shared" si="22"/>
        <v>-8.8235294117647134E-2</v>
      </c>
      <c r="X98" s="52">
        <f t="shared" si="19"/>
        <v>-0.18421052631578949</v>
      </c>
      <c r="Y98" s="53">
        <f t="shared" si="20"/>
        <v>3863997</v>
      </c>
      <c r="Z98" s="53">
        <f t="shared" si="21"/>
        <v>1225733.47</v>
      </c>
    </row>
    <row r="99" spans="2:26" x14ac:dyDescent="0.25">
      <c r="B99" s="60" t="s">
        <v>119</v>
      </c>
      <c r="C99" s="41">
        <v>0.55000000000000004</v>
      </c>
      <c r="D99" s="61">
        <v>0.56000000000000005</v>
      </c>
      <c r="E99" s="61">
        <v>0.56000000000000005</v>
      </c>
      <c r="F99" s="42">
        <v>0.56000000000000005</v>
      </c>
      <c r="G99" s="43">
        <v>1.0000000000000009E-2</v>
      </c>
      <c r="H99" s="43">
        <v>1.8181818181818195</v>
      </c>
      <c r="I99" s="62">
        <v>1077736</v>
      </c>
      <c r="J99" s="63">
        <v>603656.16</v>
      </c>
      <c r="K99" s="46">
        <v>-0.11111111111111105</v>
      </c>
      <c r="L99" s="47"/>
      <c r="V99" s="7" t="str">
        <f t="shared" si="18"/>
        <v>ROYALEX</v>
      </c>
      <c r="W99" s="52">
        <f t="shared" si="22"/>
        <v>1.8181818181818195E-2</v>
      </c>
      <c r="X99" s="52">
        <f t="shared" si="19"/>
        <v>-0.11111111111111105</v>
      </c>
      <c r="Y99" s="53">
        <f t="shared" si="20"/>
        <v>1077736</v>
      </c>
      <c r="Z99" s="53">
        <f t="shared" si="21"/>
        <v>603656.16</v>
      </c>
    </row>
    <row r="100" spans="2:26" x14ac:dyDescent="0.25">
      <c r="B100" s="60" t="s">
        <v>120</v>
      </c>
      <c r="C100" s="41">
        <v>0.56999999999999995</v>
      </c>
      <c r="D100" s="41">
        <v>0.55000000000000004</v>
      </c>
      <c r="E100" s="41">
        <v>0.52</v>
      </c>
      <c r="F100" s="42">
        <v>0.52</v>
      </c>
      <c r="G100" s="43">
        <v>-4.9999999999999933E-2</v>
      </c>
      <c r="H100" s="43">
        <v>-8.7719298245613917</v>
      </c>
      <c r="I100" s="62">
        <v>890100</v>
      </c>
      <c r="J100" s="63">
        <v>470660</v>
      </c>
      <c r="K100" s="46">
        <v>-0.14754098360655732</v>
      </c>
      <c r="L100" s="47"/>
      <c r="V100" s="7" t="str">
        <f t="shared" si="18"/>
        <v>RTBRISCOE</v>
      </c>
      <c r="W100" s="52">
        <f t="shared" si="22"/>
        <v>-8.7719298245613919E-2</v>
      </c>
      <c r="X100" s="52">
        <f t="shared" si="19"/>
        <v>-0.14754098360655732</v>
      </c>
      <c r="Y100" s="53">
        <f t="shared" si="20"/>
        <v>890100</v>
      </c>
      <c r="Z100" s="53">
        <f t="shared" si="21"/>
        <v>470660</v>
      </c>
    </row>
    <row r="101" spans="2:26" x14ac:dyDescent="0.25">
      <c r="B101" s="60" t="s">
        <v>121</v>
      </c>
      <c r="C101" s="41">
        <v>2962.3</v>
      </c>
      <c r="D101" s="61">
        <v>2962.2</v>
      </c>
      <c r="E101" s="61">
        <v>2962.2</v>
      </c>
      <c r="F101" s="42">
        <v>2962.2</v>
      </c>
      <c r="G101" s="43">
        <v>-0.1000000000003638</v>
      </c>
      <c r="H101" s="43">
        <v>-3.3757553252663063E-3</v>
      </c>
      <c r="I101" s="62">
        <v>802545</v>
      </c>
      <c r="J101" s="63">
        <v>2377866411.5999999</v>
      </c>
      <c r="K101" s="46">
        <v>0.28233766233766233</v>
      </c>
      <c r="L101" s="47"/>
      <c r="V101" s="7" t="str">
        <f t="shared" si="18"/>
        <v>SEPLAT</v>
      </c>
      <c r="W101" s="52">
        <f t="shared" si="22"/>
        <v>-3.3757553252663065E-5</v>
      </c>
      <c r="X101" s="52">
        <f t="shared" si="19"/>
        <v>0.28233766233766233</v>
      </c>
      <c r="Y101" s="53">
        <f t="shared" si="20"/>
        <v>802545</v>
      </c>
      <c r="Z101" s="53">
        <f t="shared" si="21"/>
        <v>2377866411.5999999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150</v>
      </c>
      <c r="J102" s="63">
        <v>16717.5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150</v>
      </c>
      <c r="Z102" s="53">
        <f t="shared" si="21"/>
        <v>16717.5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254982</v>
      </c>
      <c r="J103" s="63">
        <v>5280704.1500000004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254982</v>
      </c>
      <c r="Z103" s="53">
        <f t="shared" si="21"/>
        <v>5280704.1500000004</v>
      </c>
    </row>
    <row r="104" spans="2:26" x14ac:dyDescent="0.25">
      <c r="B104" s="60" t="s">
        <v>124</v>
      </c>
      <c r="C104" s="41">
        <v>0.41</v>
      </c>
      <c r="D104" s="41">
        <v>0.41</v>
      </c>
      <c r="E104" s="41">
        <v>0.41</v>
      </c>
      <c r="F104" s="42">
        <v>0.41</v>
      </c>
      <c r="G104" s="43">
        <v>0</v>
      </c>
      <c r="H104" s="43">
        <v>0</v>
      </c>
      <c r="I104" s="62">
        <v>502493</v>
      </c>
      <c r="J104" s="63">
        <v>205422.13</v>
      </c>
      <c r="K104" s="46">
        <v>-2.3809523809523836E-2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-2.3809523809523836E-2</v>
      </c>
      <c r="Y104" s="53">
        <f t="shared" si="20"/>
        <v>502493</v>
      </c>
      <c r="Z104" s="53">
        <f t="shared" si="21"/>
        <v>205422.13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21587</v>
      </c>
      <c r="J105" s="63">
        <v>1159513.55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21587</v>
      </c>
      <c r="Z105" s="53">
        <f t="shared" si="21"/>
        <v>1159513.55</v>
      </c>
    </row>
    <row r="106" spans="2:26" x14ac:dyDescent="0.25">
      <c r="B106" s="60" t="s">
        <v>126</v>
      </c>
      <c r="C106" s="41">
        <v>4.2</v>
      </c>
      <c r="D106" s="41">
        <v>4.4800000000000004</v>
      </c>
      <c r="E106" s="41">
        <v>4.4800000000000004</v>
      </c>
      <c r="F106" s="42">
        <v>4.4800000000000004</v>
      </c>
      <c r="G106" s="43">
        <v>0.28000000000000025</v>
      </c>
      <c r="H106" s="43">
        <v>6.6666666666666723</v>
      </c>
      <c r="I106" s="62">
        <v>875358</v>
      </c>
      <c r="J106" s="63">
        <v>3811949.6</v>
      </c>
      <c r="K106" s="46">
        <v>4.4289044289044455E-2</v>
      </c>
      <c r="L106" s="47"/>
      <c r="V106" s="7" t="str">
        <f t="shared" si="18"/>
        <v>STERLINGNG</v>
      </c>
      <c r="W106" s="52">
        <f t="shared" si="22"/>
        <v>6.6666666666666721E-2</v>
      </c>
      <c r="X106" s="52">
        <f t="shared" si="19"/>
        <v>4.4289044289044455E-2</v>
      </c>
      <c r="Y106" s="53">
        <f t="shared" si="20"/>
        <v>875358</v>
      </c>
      <c r="Z106" s="53">
        <f t="shared" si="21"/>
        <v>3811949.6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39774</v>
      </c>
      <c r="J107" s="63">
        <v>45074.62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39774</v>
      </c>
      <c r="Z107" s="53">
        <f t="shared" si="21"/>
        <v>45074.62</v>
      </c>
    </row>
    <row r="108" spans="2:26" x14ac:dyDescent="0.25">
      <c r="B108" s="60" t="s">
        <v>128</v>
      </c>
      <c r="C108" s="41">
        <v>0.55000000000000004</v>
      </c>
      <c r="D108" s="61">
        <v>0.55000000000000004</v>
      </c>
      <c r="E108" s="61">
        <v>0.5</v>
      </c>
      <c r="F108" s="42">
        <v>0.5</v>
      </c>
      <c r="G108" s="43">
        <v>-5.0000000000000044E-2</v>
      </c>
      <c r="H108" s="43">
        <v>-9.0909090909090988</v>
      </c>
      <c r="I108" s="62">
        <v>3804866</v>
      </c>
      <c r="J108" s="63">
        <v>1983559.04</v>
      </c>
      <c r="K108" s="46">
        <v>6.3829787234042534E-2</v>
      </c>
      <c r="L108" s="47"/>
      <c r="V108" s="7" t="str">
        <f t="shared" si="18"/>
        <v>TANTALIZER</v>
      </c>
      <c r="W108" s="52">
        <f t="shared" si="22"/>
        <v>-9.0909090909090995E-2</v>
      </c>
      <c r="X108" s="52">
        <f t="shared" si="19"/>
        <v>6.3829787234042534E-2</v>
      </c>
      <c r="Y108" s="53">
        <f t="shared" si="20"/>
        <v>3804866</v>
      </c>
      <c r="Z108" s="53">
        <f t="shared" si="21"/>
        <v>1983559.04</v>
      </c>
    </row>
    <row r="109" spans="2:26" x14ac:dyDescent="0.25">
      <c r="B109" s="60" t="s">
        <v>129</v>
      </c>
      <c r="C109" s="41">
        <v>1.78</v>
      </c>
      <c r="D109" s="41">
        <v>1.77</v>
      </c>
      <c r="E109" s="41">
        <v>1.77</v>
      </c>
      <c r="F109" s="42">
        <v>1.77</v>
      </c>
      <c r="G109" s="43">
        <v>-1.0000000000000009E-2</v>
      </c>
      <c r="H109" s="43">
        <v>-0.56179775280898925</v>
      </c>
      <c r="I109" s="62">
        <v>182107</v>
      </c>
      <c r="J109" s="63">
        <v>322329.39</v>
      </c>
      <c r="K109" s="46">
        <v>-0.34444444444444444</v>
      </c>
      <c r="L109" s="47"/>
      <c r="V109" s="7" t="str">
        <f t="shared" si="18"/>
        <v>THOMASWY</v>
      </c>
      <c r="W109" s="52">
        <f t="shared" si="22"/>
        <v>-5.6179775280898927E-3</v>
      </c>
      <c r="X109" s="52">
        <f t="shared" si="19"/>
        <v>-0.34444444444444444</v>
      </c>
      <c r="Y109" s="53">
        <f t="shared" si="20"/>
        <v>182107</v>
      </c>
      <c r="Z109" s="53">
        <f t="shared" si="21"/>
        <v>322329.39</v>
      </c>
    </row>
    <row r="110" spans="2:26" x14ac:dyDescent="0.25">
      <c r="B110" s="60" t="s">
        <v>130</v>
      </c>
      <c r="C110" s="41">
        <v>2.0299999999999998</v>
      </c>
      <c r="D110" s="41">
        <v>1.95</v>
      </c>
      <c r="E110" s="41">
        <v>1.95</v>
      </c>
      <c r="F110" s="42">
        <v>1.95</v>
      </c>
      <c r="G110" s="43">
        <v>-7.9999999999999849E-2</v>
      </c>
      <c r="H110" s="43">
        <v>-3.9408866995073821</v>
      </c>
      <c r="I110" s="62">
        <v>467425</v>
      </c>
      <c r="J110" s="63">
        <v>933254.8</v>
      </c>
      <c r="K110" s="46">
        <v>0.69565217391304368</v>
      </c>
      <c r="L110" s="47"/>
      <c r="V110" s="7" t="str">
        <f t="shared" si="18"/>
        <v>TIP</v>
      </c>
      <c r="W110" s="52">
        <f t="shared" si="22"/>
        <v>-3.9408866995073823E-2</v>
      </c>
      <c r="X110" s="52">
        <f t="shared" si="19"/>
        <v>0.69565217391304368</v>
      </c>
      <c r="Y110" s="53">
        <f t="shared" si="20"/>
        <v>467425</v>
      </c>
      <c r="Z110" s="53">
        <f t="shared" si="21"/>
        <v>933254.8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2891</v>
      </c>
      <c r="J111" s="63">
        <v>1015765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2891</v>
      </c>
      <c r="Z111" s="53">
        <f t="shared" si="21"/>
        <v>1015765</v>
      </c>
    </row>
    <row r="112" spans="2:26" x14ac:dyDescent="0.25">
      <c r="B112" s="60" t="s">
        <v>132</v>
      </c>
      <c r="C112" s="41">
        <v>101.9</v>
      </c>
      <c r="D112" s="61">
        <v>92</v>
      </c>
      <c r="E112" s="61">
        <v>92</v>
      </c>
      <c r="F112" s="42">
        <v>92</v>
      </c>
      <c r="G112" s="43">
        <v>-9.9000000000000057</v>
      </c>
      <c r="H112" s="43">
        <v>-9.7154072620215945</v>
      </c>
      <c r="I112" s="62">
        <v>152990</v>
      </c>
      <c r="J112" s="63">
        <v>14078687.380000001</v>
      </c>
      <c r="K112" s="46">
        <v>0.31091479053861493</v>
      </c>
      <c r="L112" s="47"/>
      <c r="V112" s="7" t="str">
        <f t="shared" si="18"/>
        <v>TRANSCOHOT</v>
      </c>
      <c r="W112" s="52">
        <f t="shared" si="22"/>
        <v>-9.7154072620215942E-2</v>
      </c>
      <c r="X112" s="52">
        <f t="shared" si="19"/>
        <v>0.31091479053861493</v>
      </c>
      <c r="Y112" s="53">
        <f t="shared" si="20"/>
        <v>152990</v>
      </c>
      <c r="Z112" s="53">
        <f t="shared" si="21"/>
        <v>14078687.380000001</v>
      </c>
    </row>
    <row r="113" spans="2:26" x14ac:dyDescent="0.25">
      <c r="B113" s="60" t="s">
        <v>133</v>
      </c>
      <c r="C113" s="41">
        <v>11.85</v>
      </c>
      <c r="D113" s="61">
        <v>12.1</v>
      </c>
      <c r="E113" s="61">
        <v>11.8</v>
      </c>
      <c r="F113" s="42">
        <v>11.95</v>
      </c>
      <c r="G113" s="43">
        <v>9.9999999999999645E-2</v>
      </c>
      <c r="H113" s="43">
        <v>0.84388185654008141</v>
      </c>
      <c r="I113" s="62">
        <v>4924815</v>
      </c>
      <c r="J113" s="63">
        <v>58590409.799999997</v>
      </c>
      <c r="K113" s="46">
        <v>0.37990762124711308</v>
      </c>
      <c r="L113" s="47"/>
      <c r="V113" s="7" t="str">
        <f t="shared" si="18"/>
        <v>TRANSCORP</v>
      </c>
      <c r="W113" s="52">
        <f t="shared" si="22"/>
        <v>8.4388185654008137E-3</v>
      </c>
      <c r="X113" s="52">
        <f t="shared" si="19"/>
        <v>0.37990762124711308</v>
      </c>
      <c r="Y113" s="53">
        <f t="shared" si="20"/>
        <v>4924815</v>
      </c>
      <c r="Z113" s="53">
        <f t="shared" si="21"/>
        <v>58590409.799999997</v>
      </c>
    </row>
    <row r="114" spans="2:26" x14ac:dyDescent="0.25">
      <c r="B114" s="60" t="s">
        <v>134</v>
      </c>
      <c r="C114" s="41">
        <v>1.25</v>
      </c>
      <c r="D114" s="41">
        <v>1.25</v>
      </c>
      <c r="E114" s="41">
        <v>1.25</v>
      </c>
      <c r="F114" s="42">
        <v>1.25</v>
      </c>
      <c r="G114" s="43">
        <v>0</v>
      </c>
      <c r="H114" s="43">
        <v>0</v>
      </c>
      <c r="I114" s="62">
        <v>18430</v>
      </c>
      <c r="J114" s="63">
        <v>25249.1</v>
      </c>
      <c r="K114" s="46">
        <v>8.6956521739130599E-2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8.6956521739130599E-2</v>
      </c>
      <c r="Y114" s="53">
        <f t="shared" si="20"/>
        <v>18430</v>
      </c>
      <c r="Z114" s="53">
        <f t="shared" si="21"/>
        <v>25249.1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39015</v>
      </c>
      <c r="J115" s="63">
        <v>13132449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39015</v>
      </c>
      <c r="Z115" s="53">
        <f t="shared" si="21"/>
        <v>13132449</v>
      </c>
    </row>
    <row r="116" spans="2:26" x14ac:dyDescent="0.25">
      <c r="B116" s="60" t="s">
        <v>136</v>
      </c>
      <c r="C116" s="41">
        <v>13.4</v>
      </c>
      <c r="D116" s="61">
        <v>13.4</v>
      </c>
      <c r="E116" s="61">
        <v>13.4</v>
      </c>
      <c r="F116" s="42">
        <v>13.4</v>
      </c>
      <c r="G116" s="43">
        <v>0</v>
      </c>
      <c r="H116" s="43">
        <v>0</v>
      </c>
      <c r="I116" s="71">
        <v>123451</v>
      </c>
      <c r="J116" s="63">
        <v>1531976.4</v>
      </c>
      <c r="K116" s="46">
        <v>4.2801556420233533E-2</v>
      </c>
      <c r="V116" s="7" t="str">
        <f t="shared" si="18"/>
        <v>UACN</v>
      </c>
      <c r="W116" s="52">
        <f t="shared" si="22"/>
        <v>0</v>
      </c>
      <c r="X116" s="52">
        <f t="shared" si="19"/>
        <v>4.2801556420233533E-2</v>
      </c>
      <c r="Y116" s="53">
        <f t="shared" si="20"/>
        <v>123451</v>
      </c>
      <c r="Z116" s="53">
        <f t="shared" si="21"/>
        <v>1531976.4</v>
      </c>
    </row>
    <row r="117" spans="2:26" x14ac:dyDescent="0.25">
      <c r="B117" s="60" t="s">
        <v>137</v>
      </c>
      <c r="C117" s="41">
        <v>20.9</v>
      </c>
      <c r="D117" s="61">
        <v>22.25</v>
      </c>
      <c r="E117" s="61">
        <v>21.5</v>
      </c>
      <c r="F117" s="42">
        <v>21.85</v>
      </c>
      <c r="G117" s="43">
        <v>0.95000000000000284</v>
      </c>
      <c r="H117" s="43">
        <v>4.5454545454545592</v>
      </c>
      <c r="I117" s="71">
        <v>5634967</v>
      </c>
      <c r="J117" s="63">
        <v>123275254.09999999</v>
      </c>
      <c r="K117" s="46">
        <v>-0.14814814814814803</v>
      </c>
      <c r="V117" s="7" t="str">
        <f t="shared" si="18"/>
        <v>UBA</v>
      </c>
      <c r="W117" s="52">
        <f t="shared" si="22"/>
        <v>4.5454545454545595E-2</v>
      </c>
      <c r="X117" s="52">
        <f t="shared" si="19"/>
        <v>-0.14814814814814803</v>
      </c>
      <c r="Y117" s="53">
        <f t="shared" si="20"/>
        <v>5634967</v>
      </c>
      <c r="Z117" s="53">
        <f t="shared" si="21"/>
        <v>123275254.09999999</v>
      </c>
    </row>
    <row r="118" spans="2:26" x14ac:dyDescent="0.25">
      <c r="B118" s="60" t="s">
        <v>138</v>
      </c>
      <c r="C118" s="41">
        <v>18.149999999999999</v>
      </c>
      <c r="D118" s="41">
        <v>18.149999999999999</v>
      </c>
      <c r="E118" s="41">
        <v>18.149999999999999</v>
      </c>
      <c r="F118" s="42">
        <v>18.149999999999999</v>
      </c>
      <c r="G118" s="43">
        <v>0</v>
      </c>
      <c r="H118" s="43">
        <v>0</v>
      </c>
      <c r="I118" s="71">
        <v>693094</v>
      </c>
      <c r="J118" s="63">
        <v>12451789.15</v>
      </c>
      <c r="K118" s="46">
        <v>-0.21086956521739142</v>
      </c>
      <c r="V118" s="7" t="str">
        <f t="shared" si="18"/>
        <v>UCAP</v>
      </c>
      <c r="W118" s="52">
        <f t="shared" si="22"/>
        <v>0</v>
      </c>
      <c r="X118" s="52">
        <f t="shared" si="19"/>
        <v>-0.21086956521739142</v>
      </c>
      <c r="Y118" s="53">
        <f t="shared" si="20"/>
        <v>693094</v>
      </c>
      <c r="Z118" s="53">
        <f t="shared" si="21"/>
        <v>12451789.15</v>
      </c>
    </row>
    <row r="119" spans="2:26" x14ac:dyDescent="0.25">
      <c r="B119" s="60" t="s">
        <v>139</v>
      </c>
      <c r="C119" s="41">
        <v>36.6</v>
      </c>
      <c r="D119" s="41">
        <v>36.6</v>
      </c>
      <c r="E119" s="41">
        <v>36.6</v>
      </c>
      <c r="F119" s="42">
        <v>36.6</v>
      </c>
      <c r="G119" s="43">
        <v>0</v>
      </c>
      <c r="H119" s="43">
        <v>0</v>
      </c>
      <c r="I119" s="62">
        <v>40</v>
      </c>
      <c r="J119" s="63">
        <v>1332</v>
      </c>
      <c r="K119" s="46">
        <v>0</v>
      </c>
      <c r="V119" s="7" t="str">
        <f t="shared" si="18"/>
        <v>UHOMREIT</v>
      </c>
      <c r="W119" s="52">
        <f t="shared" si="22"/>
        <v>0</v>
      </c>
      <c r="X119" s="52">
        <f t="shared" si="19"/>
        <v>0</v>
      </c>
      <c r="Y119" s="53">
        <f t="shared" si="20"/>
        <v>40</v>
      </c>
      <c r="Z119" s="53">
        <f t="shared" si="21"/>
        <v>1332</v>
      </c>
    </row>
    <row r="120" spans="2:26" x14ac:dyDescent="0.25">
      <c r="B120" s="60" t="s">
        <v>140</v>
      </c>
      <c r="C120" s="41">
        <v>15</v>
      </c>
      <c r="D120" s="61">
        <v>15</v>
      </c>
      <c r="E120" s="61">
        <v>15</v>
      </c>
      <c r="F120" s="42">
        <v>15</v>
      </c>
      <c r="G120" s="43">
        <v>0</v>
      </c>
      <c r="H120" s="43">
        <v>0</v>
      </c>
      <c r="I120" s="71">
        <v>745636</v>
      </c>
      <c r="J120" s="63">
        <v>11189042.300000001</v>
      </c>
      <c r="K120" s="46">
        <v>1.3513513513513375E-2</v>
      </c>
      <c r="V120" s="7" t="str">
        <f t="shared" si="18"/>
        <v>UNILEVER</v>
      </c>
      <c r="W120" s="52">
        <f t="shared" si="22"/>
        <v>0</v>
      </c>
      <c r="X120" s="52">
        <f t="shared" si="19"/>
        <v>1.3513513513513375E-2</v>
      </c>
      <c r="Y120" s="53">
        <f t="shared" si="20"/>
        <v>745636</v>
      </c>
      <c r="Z120" s="53">
        <f t="shared" si="21"/>
        <v>11189042.300000001</v>
      </c>
    </row>
    <row r="121" spans="2:26" x14ac:dyDescent="0.25">
      <c r="B121" s="60" t="s">
        <v>141</v>
      </c>
      <c r="C121" s="41">
        <v>1.6</v>
      </c>
      <c r="D121" s="61">
        <v>1.6</v>
      </c>
      <c r="E121" s="61">
        <v>1.6</v>
      </c>
      <c r="F121" s="42">
        <v>1.6</v>
      </c>
      <c r="G121" s="43">
        <v>0</v>
      </c>
      <c r="H121" s="43">
        <v>0</v>
      </c>
      <c r="I121" s="71">
        <v>197899</v>
      </c>
      <c r="J121" s="63">
        <v>335743.18</v>
      </c>
      <c r="K121" s="46">
        <v>-1.2345679012345734E-2</v>
      </c>
      <c r="V121" s="7" t="str">
        <f t="shared" si="18"/>
        <v>UNITYBNK</v>
      </c>
      <c r="W121" s="52">
        <f t="shared" si="22"/>
        <v>0</v>
      </c>
      <c r="X121" s="52">
        <f t="shared" si="19"/>
        <v>-1.2345679012345734E-2</v>
      </c>
      <c r="Y121" s="53">
        <f t="shared" si="20"/>
        <v>197899</v>
      </c>
      <c r="Z121" s="53">
        <f t="shared" si="21"/>
        <v>335743.18</v>
      </c>
    </row>
    <row r="122" spans="2:26" x14ac:dyDescent="0.25">
      <c r="B122" s="60" t="s">
        <v>142</v>
      </c>
      <c r="C122" s="41">
        <v>0.37</v>
      </c>
      <c r="D122" s="41">
        <v>0.36</v>
      </c>
      <c r="E122" s="41">
        <v>0.35</v>
      </c>
      <c r="F122" s="42">
        <v>0.35</v>
      </c>
      <c r="G122" s="43">
        <v>-2.0000000000000018E-2</v>
      </c>
      <c r="H122" s="43">
        <v>-5.4054054054054106</v>
      </c>
      <c r="I122" s="62">
        <v>1032016</v>
      </c>
      <c r="J122" s="63">
        <v>369459.9</v>
      </c>
      <c r="K122" s="46">
        <v>0.34615384615384603</v>
      </c>
      <c r="V122" s="7" t="str">
        <f t="shared" si="18"/>
        <v>UNIVINSURE</v>
      </c>
      <c r="W122" s="52">
        <f t="shared" si="22"/>
        <v>-5.4054054054054106E-2</v>
      </c>
      <c r="X122" s="52">
        <f t="shared" si="19"/>
        <v>0.34615384615384603</v>
      </c>
      <c r="Y122" s="53">
        <f t="shared" si="20"/>
        <v>1032016</v>
      </c>
      <c r="Z122" s="53">
        <f t="shared" si="21"/>
        <v>369459.9</v>
      </c>
    </row>
    <row r="123" spans="2:26" x14ac:dyDescent="0.25">
      <c r="B123" s="60" t="s">
        <v>143</v>
      </c>
      <c r="C123" s="41">
        <v>1.4</v>
      </c>
      <c r="D123" s="61">
        <v>1.4</v>
      </c>
      <c r="E123" s="61">
        <v>1.4</v>
      </c>
      <c r="F123" s="42">
        <v>1.4</v>
      </c>
      <c r="G123" s="43">
        <v>0</v>
      </c>
      <c r="H123" s="43">
        <v>0</v>
      </c>
      <c r="I123" s="71">
        <v>117398</v>
      </c>
      <c r="J123" s="63">
        <v>164090.71</v>
      </c>
      <c r="K123" s="46">
        <v>9.375E-2</v>
      </c>
      <c r="V123" s="7" t="str">
        <f t="shared" si="18"/>
        <v>UPDC</v>
      </c>
      <c r="W123" s="52">
        <f t="shared" si="22"/>
        <v>0</v>
      </c>
      <c r="X123" s="52">
        <f t="shared" si="19"/>
        <v>9.375E-2</v>
      </c>
      <c r="Y123" s="53">
        <f t="shared" si="20"/>
        <v>117398</v>
      </c>
      <c r="Z123" s="53">
        <f t="shared" si="21"/>
        <v>164090.71</v>
      </c>
    </row>
    <row r="124" spans="2:26" x14ac:dyDescent="0.25">
      <c r="B124" s="60" t="s">
        <v>144</v>
      </c>
      <c r="C124" s="41">
        <v>4.7</v>
      </c>
      <c r="D124" s="61">
        <v>4.4000000000000004</v>
      </c>
      <c r="E124" s="61">
        <v>4.25</v>
      </c>
      <c r="F124" s="42">
        <v>4.25</v>
      </c>
      <c r="G124" s="43">
        <v>-0.45000000000000018</v>
      </c>
      <c r="H124" s="43">
        <v>-9.5744680851063872</v>
      </c>
      <c r="I124" s="71">
        <v>793935</v>
      </c>
      <c r="J124" s="63">
        <v>3463237.55</v>
      </c>
      <c r="K124" s="46">
        <v>-0.3359375</v>
      </c>
      <c r="V124" s="7" t="str">
        <f t="shared" si="18"/>
        <v>UPDCREIT</v>
      </c>
      <c r="W124" s="52">
        <f t="shared" si="22"/>
        <v>-9.5744680851063871E-2</v>
      </c>
      <c r="X124" s="52">
        <f t="shared" si="19"/>
        <v>-0.3359375</v>
      </c>
      <c r="Y124" s="53">
        <f t="shared" si="20"/>
        <v>793935</v>
      </c>
      <c r="Z124" s="53">
        <f t="shared" si="21"/>
        <v>3463237.55</v>
      </c>
    </row>
    <row r="125" spans="2:26" x14ac:dyDescent="0.25">
      <c r="B125" s="60" t="s">
        <v>145</v>
      </c>
      <c r="C125" s="41">
        <v>2.15</v>
      </c>
      <c r="D125" s="41">
        <v>2.15</v>
      </c>
      <c r="E125" s="41">
        <v>2.15</v>
      </c>
      <c r="F125" s="42">
        <v>2.15</v>
      </c>
      <c r="G125" s="43">
        <v>0</v>
      </c>
      <c r="H125" s="43">
        <v>0</v>
      </c>
      <c r="I125" s="62">
        <v>65720</v>
      </c>
      <c r="J125" s="63">
        <v>151799.70000000001</v>
      </c>
      <c r="K125" s="46">
        <v>-0.10416666666666663</v>
      </c>
      <c r="V125" s="7" t="str">
        <f t="shared" si="18"/>
        <v>UPL</v>
      </c>
      <c r="W125" s="52">
        <f t="shared" si="22"/>
        <v>0</v>
      </c>
      <c r="X125" s="52">
        <f t="shared" si="19"/>
        <v>-0.10416666666666663</v>
      </c>
      <c r="Y125" s="53">
        <f t="shared" si="20"/>
        <v>65720</v>
      </c>
      <c r="Z125" s="53">
        <f t="shared" si="21"/>
        <v>151799.70000000001</v>
      </c>
    </row>
    <row r="126" spans="2:26" x14ac:dyDescent="0.25">
      <c r="B126" s="60" t="s">
        <v>146</v>
      </c>
      <c r="C126" s="41">
        <v>0.59</v>
      </c>
      <c r="D126" s="61">
        <v>0.6</v>
      </c>
      <c r="E126" s="61">
        <v>0.56999999999999995</v>
      </c>
      <c r="F126" s="42">
        <v>0.56999999999999995</v>
      </c>
      <c r="G126" s="43">
        <v>-2.0000000000000018E-2</v>
      </c>
      <c r="H126" s="43">
        <v>-3.3898305084745797</v>
      </c>
      <c r="I126" s="71">
        <v>509587</v>
      </c>
      <c r="J126" s="63">
        <v>300851.03000000003</v>
      </c>
      <c r="K126" s="46">
        <v>0.54054054054054035</v>
      </c>
      <c r="V126" s="7" t="str">
        <f t="shared" si="18"/>
        <v>VERITASKAP</v>
      </c>
      <c r="W126" s="52">
        <f t="shared" si="22"/>
        <v>-3.3898305084745797E-2</v>
      </c>
      <c r="X126" s="52">
        <f t="shared" si="19"/>
        <v>0.54054054054054035</v>
      </c>
      <c r="Y126" s="53">
        <f t="shared" si="20"/>
        <v>509587</v>
      </c>
      <c r="Z126" s="53">
        <f t="shared" si="21"/>
        <v>300851.03000000003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257</v>
      </c>
      <c r="J127" s="63">
        <v>46953.9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257</v>
      </c>
      <c r="Z127" s="53">
        <f t="shared" si="21"/>
        <v>46953.9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445966</v>
      </c>
      <c r="J128" s="63">
        <v>7538182.2000000002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445966</v>
      </c>
      <c r="Z128" s="53">
        <f t="shared" si="21"/>
        <v>7538182.2000000002</v>
      </c>
    </row>
    <row r="129" spans="2:26" x14ac:dyDescent="0.25">
      <c r="B129" s="60" t="s">
        <v>149</v>
      </c>
      <c r="C129" s="41">
        <v>33.5</v>
      </c>
      <c r="D129" s="61">
        <v>33.5</v>
      </c>
      <c r="E129" s="61">
        <v>33.5</v>
      </c>
      <c r="F129" s="42">
        <v>33.5</v>
      </c>
      <c r="G129" s="43">
        <v>0</v>
      </c>
      <c r="H129" s="43">
        <v>0</v>
      </c>
      <c r="I129" s="71">
        <v>1244651</v>
      </c>
      <c r="J129" s="63">
        <v>41826296.299999997</v>
      </c>
      <c r="K129" s="46">
        <v>6.3492063492063489E-2</v>
      </c>
      <c r="V129" s="7" t="str">
        <f t="shared" si="18"/>
        <v>WAPCO</v>
      </c>
      <c r="W129" s="52">
        <f t="shared" si="22"/>
        <v>0</v>
      </c>
      <c r="X129" s="52">
        <f t="shared" si="19"/>
        <v>6.3492063492063489E-2</v>
      </c>
      <c r="Y129" s="53">
        <f t="shared" si="20"/>
        <v>1244651</v>
      </c>
      <c r="Z129" s="53">
        <f t="shared" si="21"/>
        <v>41826296.299999997</v>
      </c>
    </row>
    <row r="130" spans="2:26" x14ac:dyDescent="0.25">
      <c r="B130" s="60" t="s">
        <v>150</v>
      </c>
      <c r="C130" s="41">
        <v>0.7</v>
      </c>
      <c r="D130" s="41">
        <v>0.67</v>
      </c>
      <c r="E130" s="41">
        <v>0.65</v>
      </c>
      <c r="F130" s="42">
        <v>0.65</v>
      </c>
      <c r="G130" s="43">
        <v>-4.9999999999999933E-2</v>
      </c>
      <c r="H130" s="43">
        <v>-7.1428571428571344</v>
      </c>
      <c r="I130" s="62">
        <v>2251913</v>
      </c>
      <c r="J130" s="63">
        <v>1481840.7</v>
      </c>
      <c r="K130" s="46">
        <v>-4.4117647058823595E-2</v>
      </c>
      <c r="V130" s="7" t="str">
        <f t="shared" si="18"/>
        <v>WAPIC</v>
      </c>
      <c r="W130" s="52">
        <f t="shared" si="22"/>
        <v>-7.1428571428571341E-2</v>
      </c>
      <c r="X130" s="52">
        <f t="shared" si="19"/>
        <v>-4.4117647058823595E-2</v>
      </c>
      <c r="Y130" s="53">
        <f t="shared" si="20"/>
        <v>2251913</v>
      </c>
      <c r="Z130" s="53">
        <f t="shared" si="21"/>
        <v>1481840.7</v>
      </c>
    </row>
    <row r="131" spans="2:26" x14ac:dyDescent="0.25">
      <c r="B131" s="60" t="s">
        <v>151</v>
      </c>
      <c r="C131" s="41">
        <v>6.95</v>
      </c>
      <c r="D131" s="61">
        <v>6.9</v>
      </c>
      <c r="E131" s="61">
        <v>6.45</v>
      </c>
      <c r="F131" s="42">
        <v>6.85</v>
      </c>
      <c r="G131" s="43">
        <v>-0.10000000000000053</v>
      </c>
      <c r="H131" s="43">
        <v>-1.4388489208633171</v>
      </c>
      <c r="I131" s="71">
        <v>5188562</v>
      </c>
      <c r="J131" s="63">
        <v>33858362.399999999</v>
      </c>
      <c r="K131" s="46">
        <v>0.22321428571428581</v>
      </c>
      <c r="V131" s="7" t="str">
        <f t="shared" si="18"/>
        <v>WEMABANK</v>
      </c>
      <c r="W131" s="52">
        <f t="shared" si="22"/>
        <v>-1.4388489208633171E-2</v>
      </c>
      <c r="X131" s="52">
        <f t="shared" si="19"/>
        <v>0.22321428571428581</v>
      </c>
      <c r="Y131" s="53">
        <f t="shared" si="20"/>
        <v>5188562</v>
      </c>
      <c r="Z131" s="53">
        <f t="shared" si="21"/>
        <v>33858362.399999999</v>
      </c>
    </row>
    <row r="132" spans="2:26" x14ac:dyDescent="0.25">
      <c r="B132" s="60" t="s">
        <v>152</v>
      </c>
      <c r="C132" s="41">
        <v>32.5</v>
      </c>
      <c r="D132" s="61">
        <v>33.200000000000003</v>
      </c>
      <c r="E132" s="61">
        <v>32.799999999999997</v>
      </c>
      <c r="F132" s="42">
        <v>32.799999999999997</v>
      </c>
      <c r="G132" s="43">
        <v>0.29999999999999716</v>
      </c>
      <c r="H132" s="43">
        <v>0.92307692307691436</v>
      </c>
      <c r="I132" s="71">
        <v>4857392</v>
      </c>
      <c r="J132" s="63">
        <v>160443958.84999999</v>
      </c>
      <c r="K132" s="46">
        <v>-0.15135834411384219</v>
      </c>
      <c r="V132" s="7" t="str">
        <f t="shared" si="18"/>
        <v>ZENITHBANK</v>
      </c>
      <c r="W132" s="52">
        <f t="shared" si="22"/>
        <v>9.2307692307691432E-3</v>
      </c>
      <c r="X132" s="52">
        <f t="shared" si="19"/>
        <v>-0.15135834411384219</v>
      </c>
      <c r="Y132" s="53">
        <f t="shared" si="20"/>
        <v>4857392</v>
      </c>
      <c r="Z132" s="53">
        <f t="shared" si="21"/>
        <v>160443958.84999999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73"/>
      <c r="Y193" s="74"/>
      <c r="Z193" s="74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s="72" customFormat="1" x14ac:dyDescent="0.25">
      <c r="B196"/>
      <c r="C196"/>
      <c r="D196"/>
      <c r="E196"/>
      <c r="F196"/>
      <c r="G196"/>
      <c r="H196"/>
      <c r="I196"/>
      <c r="J196"/>
      <c r="K196"/>
      <c r="L196"/>
      <c r="V196" s="7"/>
      <c r="W196" s="7"/>
      <c r="X196" s="52"/>
      <c r="Y196" s="53"/>
      <c r="Z196" s="53"/>
      <c r="AA196" s="75"/>
      <c r="AB196" s="75"/>
      <c r="AC196" s="75"/>
      <c r="AD196" s="75"/>
      <c r="AE196" s="75"/>
      <c r="AF196" s="75"/>
      <c r="AG196" s="75"/>
      <c r="AH196" s="75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2024-05-17T13:41:02Z</dcterms:created>
  <dcterms:modified xsi:type="dcterms:W3CDTF">2024-05-17T13:41:39Z</dcterms:modified>
</cp:coreProperties>
</file>