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4D77E07E-481A-4B63-84DB-B1F658F96C45}" xr6:coauthVersionLast="47" xr6:coauthVersionMax="47" xr10:uidLastSave="{00000000-0000-0000-0000-000000000000}"/>
  <bookViews>
    <workbookView xWindow="-108" yWindow="-108" windowWidth="23256" windowHeight="12576" xr2:uid="{F3E4B0D4-9D2A-4912-AA0B-E058E62EB27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AT15" i="1" s="1"/>
  <c r="AS15" i="1" s="1"/>
  <c r="Y9" i="1"/>
  <c r="X9" i="1"/>
  <c r="V9" i="1"/>
  <c r="T8" i="1"/>
  <c r="P8" i="1"/>
  <c r="AN9" i="1" l="1"/>
  <c r="AM9" i="1" s="1"/>
  <c r="AT12" i="1"/>
  <c r="AS12" i="1" s="1"/>
  <c r="P21" i="1"/>
  <c r="AQ15" i="1"/>
  <c r="AP15" i="1" s="1"/>
  <c r="AQ17" i="1"/>
  <c r="AP17" i="1" s="1"/>
  <c r="AQ11" i="1"/>
  <c r="AP11" i="1" s="1"/>
  <c r="AQ9" i="1"/>
  <c r="AP9" i="1" s="1"/>
  <c r="AK9" i="1"/>
  <c r="AJ9" i="1" s="1"/>
  <c r="AN11" i="1"/>
  <c r="AM11" i="1" s="1"/>
  <c r="AT13" i="1"/>
  <c r="AS13" i="1" s="1"/>
  <c r="AQ18" i="1"/>
  <c r="AP18" i="1" s="1"/>
  <c r="AK17" i="1"/>
  <c r="AJ17" i="1" s="1"/>
  <c r="AQ12" i="1"/>
  <c r="AP12" i="1" s="1"/>
  <c r="AQ13" i="1"/>
  <c r="AP13" i="1" s="1"/>
  <c r="O21" i="1"/>
  <c r="N21" i="1"/>
  <c r="Q21" i="1" s="1"/>
  <c r="W9" i="1"/>
  <c r="AT17" i="1"/>
  <c r="AS17" i="1" s="1"/>
  <c r="AN17" i="1"/>
  <c r="AM17" i="1" s="1"/>
  <c r="AK15" i="1"/>
  <c r="AJ15" i="1" s="1"/>
  <c r="AN13" i="1"/>
  <c r="AM13" i="1" s="1"/>
  <c r="AN16" i="1"/>
  <c r="AM16" i="1" s="1"/>
  <c r="AQ10" i="1"/>
  <c r="AP10" i="1" s="1"/>
  <c r="AK14" i="1"/>
  <c r="AJ14" i="1" s="1"/>
  <c r="AT10" i="1"/>
  <c r="AS10" i="1" s="1"/>
  <c r="AK12" i="1"/>
  <c r="AJ12" i="1" s="1"/>
  <c r="AN14" i="1"/>
  <c r="AM14" i="1" s="1"/>
  <c r="AQ16" i="1"/>
  <c r="AP16" i="1" s="1"/>
  <c r="AT18" i="1"/>
  <c r="AS18" i="1" s="1"/>
  <c r="AK10" i="1"/>
  <c r="AJ10" i="1" s="1"/>
  <c r="AN12" i="1"/>
  <c r="AM12" i="1" s="1"/>
  <c r="AQ14" i="1"/>
  <c r="AP14" i="1" s="1"/>
  <c r="AT16" i="1"/>
  <c r="AS16" i="1" s="1"/>
  <c r="AK18" i="1"/>
  <c r="AJ18" i="1" s="1"/>
  <c r="AT11" i="1"/>
  <c r="AS11" i="1" s="1"/>
  <c r="AK13" i="1"/>
  <c r="AJ13" i="1" s="1"/>
  <c r="AN15" i="1"/>
  <c r="AM15" i="1" s="1"/>
  <c r="AN10" i="1"/>
  <c r="AM10" i="1" s="1"/>
  <c r="AT14" i="1"/>
  <c r="AS14" i="1" s="1"/>
  <c r="AK16" i="1"/>
  <c r="AJ16" i="1" s="1"/>
  <c r="AN18" i="1"/>
  <c r="AM18" i="1" s="1"/>
  <c r="AT9" i="1"/>
  <c r="AS9" i="1" s="1"/>
  <c r="AK11" i="1"/>
  <c r="AJ11" i="1" s="1"/>
  <c r="AE18" i="1" l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E14" i="1"/>
  <c r="AD14" i="1" s="1"/>
  <c r="AC12" i="1"/>
  <c r="AE17" i="1"/>
  <c r="AD17" i="1" s="1"/>
  <c r="AC15" i="1"/>
  <c r="AB15" i="1" s="1" a="1"/>
  <c r="AB15" i="1" s="1"/>
  <c r="AE9" i="1"/>
  <c r="AD9" i="1" s="1"/>
  <c r="AC17" i="1"/>
  <c r="AB17" i="1" s="1" a="1"/>
  <c r="AB17" i="1" s="1"/>
  <c r="AE11" i="1"/>
  <c r="AD11" i="1" s="1"/>
  <c r="AC9" i="1"/>
  <c r="AB9" i="1" s="1" a="1"/>
  <c r="AB9" i="1" s="1"/>
  <c r="AC11" i="1"/>
  <c r="AB11" i="1" s="1" a="1"/>
  <c r="AB11" i="1" s="1"/>
  <c r="AE13" i="1"/>
  <c r="AD13" i="1" s="1"/>
  <c r="AC14" i="1"/>
  <c r="AB14" i="1" s="1" a="1"/>
  <c r="AB14" i="1" s="1"/>
  <c r="AE16" i="1"/>
  <c r="AD16" i="1" s="1"/>
  <c r="AB18" i="1" l="1" a="1"/>
  <c r="AB18" i="1" s="1"/>
  <c r="AB13" i="1" a="1"/>
  <c r="AB13" i="1" s="1"/>
  <c r="AH17" i="1"/>
  <c r="AH9" i="1"/>
  <c r="AG9" i="1" s="1" a="1"/>
  <c r="AG9" i="1" s="1"/>
  <c r="AH14" i="1"/>
  <c r="AH13" i="1"/>
  <c r="AH11" i="1"/>
  <c r="AH16" i="1"/>
  <c r="AH18" i="1"/>
  <c r="AG18" i="1" s="1" a="1"/>
  <c r="AG18" i="1" s="1"/>
  <c r="AH10" i="1"/>
  <c r="AG10" i="1" s="1" a="1"/>
  <c r="AG10" i="1" s="1"/>
  <c r="AH15" i="1"/>
  <c r="AH12" i="1"/>
  <c r="AG12" i="1" s="1" a="1"/>
  <c r="AG12" i="1" s="1"/>
  <c r="AB12" i="1" a="1"/>
  <c r="AB12" i="1" s="1"/>
  <c r="AB16" i="1" a="1"/>
  <c r="AB16" i="1" s="1"/>
  <c r="AB10" i="1" a="1"/>
  <c r="AB10" i="1" s="1"/>
  <c r="AG16" i="1" l="1" a="1"/>
  <c r="AG16" i="1" s="1"/>
  <c r="AG15" i="1" a="1"/>
  <c r="AG15" i="1" s="1"/>
  <c r="AG11" i="1" a="1"/>
  <c r="AG11" i="1" s="1"/>
  <c r="AG13" i="1" a="1"/>
  <c r="AG13" i="1" s="1"/>
  <c r="AG14" i="1" a="1"/>
  <c r="AG14" i="1" s="1"/>
  <c r="AG17" i="1" a="1"/>
  <c r="AG17" i="1" s="1"/>
  <c r="N9" i="1" l="1" a="1"/>
  <c r="N10" i="1" s="1"/>
  <c r="N12" i="1" l="1"/>
  <c r="T12" i="1" s="1"/>
  <c r="P12" i="1" s="1"/>
  <c r="N15" i="1"/>
  <c r="O15" i="1" s="1"/>
  <c r="N17" i="1"/>
  <c r="N18" i="1"/>
  <c r="N14" i="1"/>
  <c r="T14" i="1" s="1"/>
  <c r="P14" i="1" s="1"/>
  <c r="N13" i="1"/>
  <c r="O13" i="1" s="1"/>
  <c r="N16" i="1"/>
  <c r="N9" i="1"/>
  <c r="T9" i="1" s="1"/>
  <c r="P9" i="1" s="1"/>
  <c r="N11" i="1"/>
  <c r="T11" i="1" s="1"/>
  <c r="P11" i="1" s="1"/>
  <c r="O14" i="1"/>
  <c r="O16" i="1"/>
  <c r="T16" i="1"/>
  <c r="P16" i="1" s="1"/>
  <c r="O9" i="1"/>
  <c r="O17" i="1"/>
  <c r="T17" i="1"/>
  <c r="P17" i="1" s="1"/>
  <c r="O11" i="1"/>
  <c r="O10" i="1"/>
  <c r="T10" i="1"/>
  <c r="P10" i="1" s="1"/>
  <c r="O12" i="1"/>
  <c r="O18" i="1"/>
  <c r="T18" i="1"/>
  <c r="P18" i="1" s="1"/>
  <c r="T15" i="1" l="1"/>
  <c r="P15" i="1" s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<sst xmlns="http://schemas.openxmlformats.org/spreadsheetml/2006/main" count="155" uniqueCount="154">
  <si>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</si>
  <si>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</si>
  <si>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</si>
  <si>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</si>
  <si>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</si>
  <si>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</si>
  <si>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</si>
  <si>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</si>
  <si>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</si>
  <si>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</si>
  <si>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</si>
  <si>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</si>
  <si>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</si>
  <si>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</si>
  <si>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</si>
  <si>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</si>
  <si>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</si>
  <si>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</si>
  <si>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</si>
  <si>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</si>
  <si>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</si>
  <si>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</si>
  <si>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</si>
  <si>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</si>
  <si>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</si>
  <si>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</si>
  <si>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</si>
  <si>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</si>
  <si>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</si>
  <si>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</si>
  <si>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</si>
  <si>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</si>
  <si>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</si>
  <si>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</si>
  <si>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</si>
  <si>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</si>
  <si>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</si>
  <si>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</si>
  <si>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</si>
  <si>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</si>
  <si>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</si>
  <si>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</si>
  <si>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</si>
  <si>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</si>
  <si>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</si>
  <si>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</si>
  <si>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</si>
  <si>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</si>
  <si>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 xml:space="preserve"> 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</si>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</sst>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44" fontId="6" fillId="0" borderId="12" xfId="1" applyNumberFormat="1" applyFont="1" applyFill="1" applyBorder="1" applyAlignment="1" applyProtection="1"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166" fontId="16" fillId="2" borderId="0" xfId="1" applyNumberFormat="1" applyFont="1" applyFill="1" applyBorder="1" applyAlignment="1" applyProtection="1">
      <alignment horizontal="center"/>
      <protection hidden="1"/>
    </xf>
    <xf numFmtId="2" fontId="6" fillId="0" borderId="13" xfId="2" applyNumberFormat="1" applyFont="1" applyFill="1" applyBorder="1" applyAlignment="1" applyProtection="1">
      <alignment horizontal="center"/>
      <protection hidden="1"/>
    </xf>
    <xf numFmtId="43" fontId="6" fillId="0" borderId="14" xfId="1" applyFont="1" applyFill="1" applyBorder="1" applyAlignment="1" applyProtection="1">
      <alignment horizontal="right"/>
      <protection hidden="1"/>
    </xf>
    <xf numFmtId="37" fontId="6" fillId="0" borderId="14" xfId="1" applyNumberFormat="1" applyFont="1" applyFill="1" applyBorder="1" applyAlignment="1" applyProtection="1">
      <alignment horizontal="right"/>
      <protection hidden="1"/>
    </xf>
    <xf numFmtId="167" fontId="16" fillId="0" borderId="15" xfId="2" applyNumberFormat="1" applyFont="1" applyFill="1" applyBorder="1" applyAlignment="1" applyProtection="1">
      <alignment horizontal="center"/>
      <protection hidden="1"/>
    </xf>
    <xf numFmtId="10" fontId="7" fillId="0" borderId="16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0" fontId="0" fillId="0" borderId="16" xfId="0" applyBorder="1"/>
    <xf numFmtId="0" fontId="7" fillId="0" borderId="16" xfId="0" applyFont="1" applyBorder="1"/>
  </cellXfs>
  <cellStyles count="4">
    <cellStyle name="Comma 4" xfId="1" xr:uid="{A3FE048A-CC31-4855-B25C-74EA1AD01060}"/>
    <cellStyle name="Normal" xfId="0" builtinId="0"/>
    <cellStyle name="Percent 2" xfId="2" xr:uid="{67885D67-AA98-458D-8A3C-E3854D0E9C4D}"/>
    <cellStyle name="Percent 4" xfId="3" xr:uid="{3BAA00E1-268D-491A-A19F-C96243F37CF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9950E3-FA0D-4EC7-8E46-D3438F5FA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56A1085-2AA6-4F39-8D04-FCFF6F13C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932B7C8-6E34-4C0F-B9B2-981F194CC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8BFED73-BFDB-488C-A694-86C1266D5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2BCC7D-E71F-4DE9-A2D2-8D1518573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B7B3B70-C895-4DA3-9DE3-D93498270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223E29E-35DC-4BB9-84D0-A2E53D44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2.58</v>
          </cell>
          <cell r="I47">
            <v>6329</v>
          </cell>
          <cell r="J47">
            <v>16416.330000000002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134641</v>
          </cell>
          <cell r="J48">
            <v>105690.5</v>
          </cell>
        </row>
        <row r="49">
          <cell r="B49" t="str">
            <v>ACADEMY</v>
          </cell>
          <cell r="C49">
            <v>2.75</v>
          </cell>
          <cell r="F49">
            <v>2.75</v>
          </cell>
          <cell r="I49">
            <v>214947</v>
          </cell>
          <cell r="J49">
            <v>589960.63</v>
          </cell>
        </row>
        <row r="50">
          <cell r="B50" t="str">
            <v>ACCESSCORP</v>
          </cell>
          <cell r="C50">
            <v>19</v>
          </cell>
          <cell r="F50">
            <v>19.95</v>
          </cell>
          <cell r="I50">
            <v>36853218</v>
          </cell>
          <cell r="J50">
            <v>716327145.79999995</v>
          </cell>
        </row>
        <row r="51">
          <cell r="B51" t="str">
            <v>AFRIPRUD</v>
          </cell>
          <cell r="C51">
            <v>8.8000000000000007</v>
          </cell>
          <cell r="F51">
            <v>8.8000000000000007</v>
          </cell>
          <cell r="I51">
            <v>131288</v>
          </cell>
          <cell r="J51">
            <v>1154657.3</v>
          </cell>
        </row>
        <row r="52">
          <cell r="B52" t="str">
            <v>AIICO</v>
          </cell>
          <cell r="C52">
            <v>1.1299999999999999</v>
          </cell>
          <cell r="F52">
            <v>1.1200000000000001</v>
          </cell>
          <cell r="I52">
            <v>8279352</v>
          </cell>
          <cell r="J52">
            <v>9303879.5500000007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391</v>
          </cell>
          <cell r="J53">
            <v>868509.3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85</v>
          </cell>
          <cell r="J54">
            <v>169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124329</v>
          </cell>
          <cell r="J55">
            <v>1626557.6</v>
          </cell>
        </row>
        <row r="56">
          <cell r="B56" t="str">
            <v>BETAGLAS</v>
          </cell>
          <cell r="C56">
            <v>48</v>
          </cell>
          <cell r="F56">
            <v>48</v>
          </cell>
          <cell r="I56">
            <v>10700</v>
          </cell>
          <cell r="J56">
            <v>481300</v>
          </cell>
        </row>
        <row r="57">
          <cell r="B57" t="str">
            <v>BUACEMENT</v>
          </cell>
          <cell r="C57">
            <v>113.9</v>
          </cell>
          <cell r="F57">
            <v>113.9</v>
          </cell>
          <cell r="I57">
            <v>248609</v>
          </cell>
          <cell r="J57">
            <v>25582160.699999999</v>
          </cell>
        </row>
        <row r="58">
          <cell r="B58" t="str">
            <v>BUAFOODS</v>
          </cell>
          <cell r="C58">
            <v>379</v>
          </cell>
          <cell r="F58">
            <v>379</v>
          </cell>
          <cell r="I58">
            <v>36310</v>
          </cell>
          <cell r="J58">
            <v>12430112.5</v>
          </cell>
        </row>
        <row r="59">
          <cell r="B59" t="str">
            <v>CADBURY</v>
          </cell>
          <cell r="C59">
            <v>19.7</v>
          </cell>
          <cell r="F59">
            <v>19.7</v>
          </cell>
          <cell r="I59">
            <v>67988</v>
          </cell>
          <cell r="J59">
            <v>1250407.95</v>
          </cell>
        </row>
        <row r="60">
          <cell r="B60" t="str">
            <v>CAP</v>
          </cell>
          <cell r="C60">
            <v>33.700000000000003</v>
          </cell>
          <cell r="F60">
            <v>33.700000000000003</v>
          </cell>
          <cell r="I60">
            <v>9075</v>
          </cell>
          <cell r="J60">
            <v>284097.65000000002</v>
          </cell>
        </row>
        <row r="61">
          <cell r="B61" t="str">
            <v>CAVERTON</v>
          </cell>
          <cell r="C61">
            <v>1.4</v>
          </cell>
          <cell r="F61">
            <v>1.44</v>
          </cell>
          <cell r="I61">
            <v>978402</v>
          </cell>
          <cell r="J61">
            <v>1399802.8799999999</v>
          </cell>
        </row>
        <row r="62">
          <cell r="B62" t="str">
            <v>CHAMPION</v>
          </cell>
          <cell r="C62">
            <v>3.04</v>
          </cell>
          <cell r="F62">
            <v>3.04</v>
          </cell>
          <cell r="I62">
            <v>89876</v>
          </cell>
          <cell r="J62">
            <v>260881.56</v>
          </cell>
        </row>
        <row r="63">
          <cell r="B63" t="str">
            <v>CHAMS</v>
          </cell>
          <cell r="C63">
            <v>1.95</v>
          </cell>
          <cell r="F63">
            <v>2.09</v>
          </cell>
          <cell r="I63">
            <v>7182730</v>
          </cell>
          <cell r="J63">
            <v>14858156.550000001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502</v>
          </cell>
          <cell r="J64">
            <v>2002.98</v>
          </cell>
        </row>
        <row r="65">
          <cell r="B65" t="str">
            <v>CILEASING</v>
          </cell>
          <cell r="C65">
            <v>2.8</v>
          </cell>
          <cell r="F65">
            <v>2.98</v>
          </cell>
          <cell r="I65">
            <v>1241820</v>
          </cell>
          <cell r="J65">
            <v>3631599.8</v>
          </cell>
        </row>
        <row r="66">
          <cell r="B66" t="str">
            <v>CONHALLPLC</v>
          </cell>
          <cell r="C66">
            <v>1.34</v>
          </cell>
          <cell r="F66">
            <v>1.34</v>
          </cell>
          <cell r="I66">
            <v>70150</v>
          </cell>
          <cell r="J66">
            <v>93116.5</v>
          </cell>
        </row>
        <row r="67">
          <cell r="B67" t="str">
            <v>CONOIL</v>
          </cell>
          <cell r="C67">
            <v>144</v>
          </cell>
          <cell r="F67">
            <v>144</v>
          </cell>
          <cell r="I67">
            <v>7210</v>
          </cell>
          <cell r="J67">
            <v>943455.4</v>
          </cell>
        </row>
        <row r="68">
          <cell r="B68" t="str">
            <v>CORNERST</v>
          </cell>
          <cell r="C68">
            <v>2.11</v>
          </cell>
          <cell r="F68">
            <v>2.3199999999999998</v>
          </cell>
          <cell r="I68">
            <v>2423416</v>
          </cell>
          <cell r="J68">
            <v>5510742.8499999996</v>
          </cell>
        </row>
        <row r="69">
          <cell r="B69" t="str">
            <v>CUSTODIAN</v>
          </cell>
          <cell r="C69">
            <v>11.25</v>
          </cell>
          <cell r="F69">
            <v>11.25</v>
          </cell>
          <cell r="I69">
            <v>183199</v>
          </cell>
          <cell r="J69">
            <v>2080263.4</v>
          </cell>
        </row>
        <row r="70">
          <cell r="B70" t="str">
            <v>CUTIX</v>
          </cell>
          <cell r="C70">
            <v>3.26</v>
          </cell>
          <cell r="F70">
            <v>3.1</v>
          </cell>
          <cell r="I70">
            <v>1498035</v>
          </cell>
          <cell r="J70">
            <v>4723904.95</v>
          </cell>
        </row>
        <row r="71">
          <cell r="B71" t="str">
            <v>CWG</v>
          </cell>
          <cell r="C71">
            <v>5.85</v>
          </cell>
          <cell r="F71">
            <v>5.85</v>
          </cell>
          <cell r="I71">
            <v>609894</v>
          </cell>
          <cell r="J71">
            <v>3455019.2</v>
          </cell>
        </row>
        <row r="72">
          <cell r="B72" t="str">
            <v>DAARCOMM</v>
          </cell>
          <cell r="C72">
            <v>0.43</v>
          </cell>
          <cell r="F72">
            <v>0.47</v>
          </cell>
          <cell r="I72">
            <v>18797386</v>
          </cell>
          <cell r="J72">
            <v>8095345.9800000004</v>
          </cell>
        </row>
        <row r="73">
          <cell r="B73" t="str">
            <v>DANGCEM</v>
          </cell>
          <cell r="C73">
            <v>532</v>
          </cell>
          <cell r="F73">
            <v>532</v>
          </cell>
          <cell r="I73">
            <v>11083</v>
          </cell>
          <cell r="J73">
            <v>5306540.4000000004</v>
          </cell>
        </row>
        <row r="74">
          <cell r="B74" t="str">
            <v>DANGSUGAR</v>
          </cell>
          <cell r="C74">
            <v>38.5</v>
          </cell>
          <cell r="F74">
            <v>38.5</v>
          </cell>
          <cell r="I74">
            <v>939717</v>
          </cell>
          <cell r="J74">
            <v>34817636.649999999</v>
          </cell>
        </row>
        <row r="75">
          <cell r="B75" t="str">
            <v>DEAPCAP</v>
          </cell>
          <cell r="C75">
            <v>0.51</v>
          </cell>
          <cell r="F75">
            <v>0.56000000000000005</v>
          </cell>
          <cell r="I75">
            <v>5704706</v>
          </cell>
          <cell r="J75">
            <v>3191626.29</v>
          </cell>
        </row>
        <row r="76">
          <cell r="B76" t="str">
            <v>ELLAHLAKES</v>
          </cell>
          <cell r="C76">
            <v>2.99</v>
          </cell>
          <cell r="F76">
            <v>2.99</v>
          </cell>
          <cell r="I76">
            <v>3110599</v>
          </cell>
          <cell r="J76">
            <v>9182876.6999999993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52</v>
          </cell>
          <cell r="J77">
            <v>910</v>
          </cell>
        </row>
        <row r="78">
          <cell r="B78" t="str">
            <v>ETERNA</v>
          </cell>
          <cell r="C78">
            <v>19.899999999999999</v>
          </cell>
          <cell r="F78">
            <v>21</v>
          </cell>
          <cell r="I78">
            <v>1631966</v>
          </cell>
          <cell r="J78">
            <v>34159405.850000001</v>
          </cell>
        </row>
        <row r="79">
          <cell r="B79" t="str">
            <v>ETI</v>
          </cell>
          <cell r="C79">
            <v>20.45</v>
          </cell>
          <cell r="F79">
            <v>20.45</v>
          </cell>
          <cell r="I79">
            <v>45381</v>
          </cell>
          <cell r="J79">
            <v>939425.25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194840</v>
          </cell>
          <cell r="J80">
            <v>1037907.8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3500</v>
          </cell>
          <cell r="J81">
            <v>10500</v>
          </cell>
        </row>
        <row r="82">
          <cell r="B82" t="str">
            <v>FBNH</v>
          </cell>
          <cell r="C82">
            <v>20</v>
          </cell>
          <cell r="F82">
            <v>20.350000000000001</v>
          </cell>
          <cell r="I82">
            <v>6263596</v>
          </cell>
          <cell r="J82">
            <v>126212042.95</v>
          </cell>
        </row>
        <row r="83">
          <cell r="B83" t="str">
            <v>FCMB</v>
          </cell>
          <cell r="C83">
            <v>7.6</v>
          </cell>
          <cell r="F83">
            <v>7.6</v>
          </cell>
          <cell r="I83">
            <v>24681322</v>
          </cell>
          <cell r="J83">
            <v>187375281.80000001</v>
          </cell>
        </row>
        <row r="84">
          <cell r="B84" t="str">
            <v>FIDELITYBK</v>
          </cell>
          <cell r="C84">
            <v>10.6</v>
          </cell>
          <cell r="F84">
            <v>10.75</v>
          </cell>
          <cell r="I84">
            <v>4933075</v>
          </cell>
          <cell r="J84">
            <v>52572327.049999997</v>
          </cell>
        </row>
        <row r="85">
          <cell r="B85" t="str">
            <v>FIDSON</v>
          </cell>
          <cell r="C85">
            <v>13.75</v>
          </cell>
          <cell r="F85">
            <v>13.75</v>
          </cell>
          <cell r="I85">
            <v>492394</v>
          </cell>
          <cell r="J85">
            <v>6173004.4000000004</v>
          </cell>
        </row>
        <row r="86">
          <cell r="B86" t="str">
            <v>FLOURMILL</v>
          </cell>
          <cell r="C86">
            <v>44.8</v>
          </cell>
          <cell r="F86">
            <v>44.8</v>
          </cell>
          <cell r="I86">
            <v>82445</v>
          </cell>
          <cell r="J86">
            <v>3398118</v>
          </cell>
        </row>
        <row r="87">
          <cell r="B87" t="str">
            <v>FTNCOCOA</v>
          </cell>
          <cell r="C87">
            <v>2</v>
          </cell>
          <cell r="F87">
            <v>1.9</v>
          </cell>
          <cell r="I87">
            <v>2207996</v>
          </cell>
          <cell r="J87">
            <v>4202631.3499999996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601</v>
          </cell>
          <cell r="J88">
            <v>540900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7980</v>
          </cell>
          <cell r="J89">
            <v>27137</v>
          </cell>
        </row>
        <row r="90">
          <cell r="B90" t="str">
            <v>GTCO</v>
          </cell>
          <cell r="C90">
            <v>45.55</v>
          </cell>
          <cell r="F90">
            <v>45.6</v>
          </cell>
          <cell r="I90">
            <v>11260395</v>
          </cell>
          <cell r="J90">
            <v>513210986.89999998</v>
          </cell>
        </row>
        <row r="91">
          <cell r="B91" t="str">
            <v>GUINEAINS</v>
          </cell>
          <cell r="C91">
            <v>0.41</v>
          </cell>
          <cell r="F91">
            <v>0.41</v>
          </cell>
          <cell r="I91">
            <v>2945867</v>
          </cell>
          <cell r="J91">
            <v>1173678.52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151169</v>
          </cell>
          <cell r="J92">
            <v>9005273.5</v>
          </cell>
        </row>
        <row r="93">
          <cell r="B93" t="str">
            <v>HONYFLOUR</v>
          </cell>
          <cell r="C93">
            <v>4</v>
          </cell>
          <cell r="F93">
            <v>4</v>
          </cell>
          <cell r="I93">
            <v>490846</v>
          </cell>
          <cell r="J93">
            <v>1939671.85</v>
          </cell>
        </row>
        <row r="94">
          <cell r="B94" t="str">
            <v>IKEJAHOTEL</v>
          </cell>
          <cell r="C94">
            <v>7</v>
          </cell>
          <cell r="F94">
            <v>7.45</v>
          </cell>
          <cell r="I94">
            <v>368919</v>
          </cell>
          <cell r="J94">
            <v>2688116.05</v>
          </cell>
        </row>
        <row r="95">
          <cell r="B95" t="str">
            <v>IMG</v>
          </cell>
          <cell r="C95">
            <v>24</v>
          </cell>
          <cell r="F95">
            <v>24</v>
          </cell>
          <cell r="I95">
            <v>166906</v>
          </cell>
          <cell r="J95">
            <v>4406318.4000000004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111040</v>
          </cell>
          <cell r="J96">
            <v>766176</v>
          </cell>
        </row>
        <row r="97">
          <cell r="B97" t="str">
            <v>INTBREW</v>
          </cell>
          <cell r="C97">
            <v>4.5</v>
          </cell>
          <cell r="F97">
            <v>4.3</v>
          </cell>
          <cell r="I97">
            <v>3527125</v>
          </cell>
          <cell r="J97">
            <v>15250330.15</v>
          </cell>
        </row>
        <row r="98">
          <cell r="B98" t="str">
            <v>INTENEGINS</v>
          </cell>
          <cell r="C98">
            <v>1.45</v>
          </cell>
          <cell r="F98">
            <v>1.57</v>
          </cell>
          <cell r="I98">
            <v>181689</v>
          </cell>
          <cell r="J98">
            <v>283741.53999999998</v>
          </cell>
        </row>
        <row r="99">
          <cell r="B99" t="str">
            <v>JAIZBANK</v>
          </cell>
          <cell r="C99">
            <v>2.25</v>
          </cell>
          <cell r="F99">
            <v>2.2000000000000002</v>
          </cell>
          <cell r="I99">
            <v>8897753</v>
          </cell>
          <cell r="J99">
            <v>19892209.199999999</v>
          </cell>
        </row>
        <row r="100">
          <cell r="B100" t="str">
            <v>JAPAULGOLD</v>
          </cell>
          <cell r="C100">
            <v>2.16</v>
          </cell>
          <cell r="F100">
            <v>2.2599999999999998</v>
          </cell>
          <cell r="I100">
            <v>7594039</v>
          </cell>
          <cell r="J100">
            <v>16962422.84</v>
          </cell>
        </row>
        <row r="101">
          <cell r="B101" t="str">
            <v>JBERGER</v>
          </cell>
          <cell r="C101">
            <v>130</v>
          </cell>
          <cell r="F101">
            <v>130</v>
          </cell>
          <cell r="I101">
            <v>105748</v>
          </cell>
          <cell r="J101">
            <v>13961213.800000001</v>
          </cell>
        </row>
        <row r="102">
          <cell r="B102" t="str">
            <v>JOHNHOLT</v>
          </cell>
          <cell r="C102">
            <v>2.8</v>
          </cell>
          <cell r="F102">
            <v>2.8</v>
          </cell>
          <cell r="I102">
            <v>192</v>
          </cell>
          <cell r="J102">
            <v>537.6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1150</v>
          </cell>
          <cell r="J103">
            <v>10660.5</v>
          </cell>
        </row>
        <row r="104">
          <cell r="B104" t="str">
            <v>LEARNAFRCA</v>
          </cell>
          <cell r="C104">
            <v>3.87</v>
          </cell>
          <cell r="F104">
            <v>3.87</v>
          </cell>
          <cell r="I104">
            <v>90704</v>
          </cell>
          <cell r="J104">
            <v>334017.2</v>
          </cell>
        </row>
        <row r="105">
          <cell r="B105" t="str">
            <v>LINKASSURE</v>
          </cell>
          <cell r="C105">
            <v>0.95</v>
          </cell>
          <cell r="F105">
            <v>1</v>
          </cell>
          <cell r="I105">
            <v>605923</v>
          </cell>
          <cell r="J105">
            <v>601058.77</v>
          </cell>
        </row>
        <row r="106">
          <cell r="B106" t="str">
            <v>LIVESTOCK</v>
          </cell>
          <cell r="C106">
            <v>2.25</v>
          </cell>
          <cell r="F106">
            <v>2.25</v>
          </cell>
          <cell r="I106">
            <v>1262775</v>
          </cell>
          <cell r="J106">
            <v>2797659.4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100</v>
          </cell>
          <cell r="J107">
            <v>324</v>
          </cell>
        </row>
        <row r="108">
          <cell r="B108" t="str">
            <v>MANSARD</v>
          </cell>
          <cell r="C108">
            <v>5.41</v>
          </cell>
          <cell r="F108">
            <v>5.46</v>
          </cell>
          <cell r="I108">
            <v>1719208</v>
          </cell>
          <cell r="J108">
            <v>9345573.5299999993</v>
          </cell>
        </row>
        <row r="109">
          <cell r="B109" t="str">
            <v>MAYBAKER</v>
          </cell>
          <cell r="C109">
            <v>7</v>
          </cell>
          <cell r="F109">
            <v>7</v>
          </cell>
          <cell r="I109">
            <v>1320957</v>
          </cell>
          <cell r="J109">
            <v>9255088.6999999993</v>
          </cell>
        </row>
        <row r="110">
          <cell r="B110" t="str">
            <v>MCNICHOLS</v>
          </cell>
          <cell r="C110">
            <v>0.9</v>
          </cell>
          <cell r="F110">
            <v>0.99</v>
          </cell>
          <cell r="I110">
            <v>457305</v>
          </cell>
          <cell r="J110">
            <v>434614.5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10000</v>
          </cell>
          <cell r="J111">
            <v>91750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102203</v>
          </cell>
          <cell r="J112">
            <v>487508.31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100</v>
          </cell>
          <cell r="J113">
            <v>401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6139</v>
          </cell>
          <cell r="J114">
            <v>741800</v>
          </cell>
        </row>
        <row r="115">
          <cell r="B115" t="str">
            <v>MTNN</v>
          </cell>
          <cell r="C115">
            <v>199.8</v>
          </cell>
          <cell r="F115">
            <v>199.8</v>
          </cell>
          <cell r="I115">
            <v>1507556</v>
          </cell>
          <cell r="J115">
            <v>285742912.69999999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50764</v>
          </cell>
          <cell r="J116">
            <v>512716.4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1386534</v>
          </cell>
          <cell r="J117">
            <v>49583964.149999999</v>
          </cell>
        </row>
        <row r="118">
          <cell r="B118" t="str">
            <v>NASCON</v>
          </cell>
          <cell r="C118">
            <v>32.200000000000003</v>
          </cell>
          <cell r="F118">
            <v>34</v>
          </cell>
          <cell r="I118">
            <v>744159</v>
          </cell>
          <cell r="J118">
            <v>25154042.600000001</v>
          </cell>
        </row>
        <row r="119">
          <cell r="B119" t="str">
            <v>NB</v>
          </cell>
          <cell r="C119">
            <v>28.65</v>
          </cell>
          <cell r="F119">
            <v>28.65</v>
          </cell>
          <cell r="I119">
            <v>296981</v>
          </cell>
          <cell r="J119">
            <v>8595380.5500000007</v>
          </cell>
        </row>
        <row r="120">
          <cell r="B120" t="str">
            <v>NEIMETH</v>
          </cell>
          <cell r="C120">
            <v>1.97</v>
          </cell>
          <cell r="F120">
            <v>1.95</v>
          </cell>
          <cell r="I120">
            <v>1040434</v>
          </cell>
          <cell r="J120">
            <v>2051648.9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136486</v>
          </cell>
          <cell r="J121">
            <v>1061142.05</v>
          </cell>
        </row>
        <row r="122">
          <cell r="B122" t="str">
            <v>NESTLE</v>
          </cell>
          <cell r="C122">
            <v>805</v>
          </cell>
          <cell r="F122">
            <v>805</v>
          </cell>
          <cell r="I122">
            <v>21318</v>
          </cell>
          <cell r="J122">
            <v>17302817.899999999</v>
          </cell>
        </row>
        <row r="123">
          <cell r="B123" t="str">
            <v>NGXGROUP</v>
          </cell>
          <cell r="C123">
            <v>21.4</v>
          </cell>
          <cell r="F123">
            <v>21.4</v>
          </cell>
          <cell r="I123">
            <v>264295</v>
          </cell>
          <cell r="J123">
            <v>5666406.1500000004</v>
          </cell>
        </row>
        <row r="124">
          <cell r="B124" t="str">
            <v>NIDF</v>
          </cell>
          <cell r="C124">
            <v>112.8</v>
          </cell>
          <cell r="F124">
            <v>112.8</v>
          </cell>
          <cell r="I124">
            <v>3070</v>
          </cell>
          <cell r="J124">
            <v>344940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1150</v>
          </cell>
          <cell r="J125">
            <v>50025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200</v>
          </cell>
          <cell r="J126">
            <v>11250</v>
          </cell>
        </row>
        <row r="127">
          <cell r="B127" t="str">
            <v>NSLTECH</v>
          </cell>
          <cell r="C127">
            <v>0.4</v>
          </cell>
          <cell r="F127">
            <v>0.43</v>
          </cell>
          <cell r="I127">
            <v>3584975</v>
          </cell>
          <cell r="J127">
            <v>1457862.15</v>
          </cell>
        </row>
        <row r="128">
          <cell r="B128" t="str">
            <v>OANDO</v>
          </cell>
          <cell r="C128">
            <v>43.5</v>
          </cell>
          <cell r="F128">
            <v>47.85</v>
          </cell>
          <cell r="I128">
            <v>12810257</v>
          </cell>
          <cell r="J128">
            <v>612970797.45000005</v>
          </cell>
        </row>
        <row r="129">
          <cell r="B129" t="str">
            <v>OKOMUOIL</v>
          </cell>
          <cell r="C129">
            <v>345.3</v>
          </cell>
          <cell r="F129">
            <v>345.3</v>
          </cell>
          <cell r="I129">
            <v>169113</v>
          </cell>
          <cell r="J129">
            <v>64229016.700000003</v>
          </cell>
        </row>
        <row r="130">
          <cell r="B130" t="str">
            <v>OMATEK</v>
          </cell>
          <cell r="C130">
            <v>0.66</v>
          </cell>
          <cell r="F130">
            <v>0.66</v>
          </cell>
          <cell r="I130">
            <v>11478027</v>
          </cell>
          <cell r="J130">
            <v>7228702.0599999996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116284</v>
          </cell>
          <cell r="J131">
            <v>54927695.299999997</v>
          </cell>
        </row>
        <row r="132">
          <cell r="B132" t="str">
            <v>PRESTIGE</v>
          </cell>
          <cell r="C132">
            <v>0.48</v>
          </cell>
          <cell r="F132">
            <v>0.51</v>
          </cell>
          <cell r="I132">
            <v>8490041</v>
          </cell>
          <cell r="J132">
            <v>4329069.68</v>
          </cell>
        </row>
        <row r="133">
          <cell r="B133" t="str">
            <v>PZ</v>
          </cell>
          <cell r="C133">
            <v>21</v>
          </cell>
          <cell r="F133">
            <v>21</v>
          </cell>
          <cell r="I133">
            <v>4263</v>
          </cell>
          <cell r="J133">
            <v>80570.7</v>
          </cell>
        </row>
        <row r="134">
          <cell r="B134" t="str">
            <v>REDSTAREX</v>
          </cell>
          <cell r="C134">
            <v>3.93</v>
          </cell>
          <cell r="F134">
            <v>3.93</v>
          </cell>
          <cell r="I134">
            <v>108654</v>
          </cell>
          <cell r="J134">
            <v>390177.9</v>
          </cell>
        </row>
        <row r="135">
          <cell r="B135" t="str">
            <v>ROYALEX</v>
          </cell>
          <cell r="C135">
            <v>0.61</v>
          </cell>
          <cell r="F135">
            <v>0.61</v>
          </cell>
          <cell r="I135">
            <v>220292</v>
          </cell>
          <cell r="J135">
            <v>139112.95999999999</v>
          </cell>
        </row>
        <row r="136">
          <cell r="B136" t="str">
            <v>RTBRISCOE</v>
          </cell>
          <cell r="C136">
            <v>2.4700000000000002</v>
          </cell>
          <cell r="F136">
            <v>2.71</v>
          </cell>
          <cell r="I136">
            <v>8754362</v>
          </cell>
          <cell r="J136">
            <v>23644158.359999999</v>
          </cell>
        </row>
        <row r="137">
          <cell r="B137" t="str">
            <v>SCOA</v>
          </cell>
          <cell r="C137">
            <v>1.94</v>
          </cell>
          <cell r="F137">
            <v>1.94</v>
          </cell>
          <cell r="I137">
            <v>10553</v>
          </cell>
          <cell r="J137">
            <v>19390</v>
          </cell>
        </row>
        <row r="138">
          <cell r="B138" t="str">
            <v>SEPLAT</v>
          </cell>
          <cell r="C138">
            <v>3730.1</v>
          </cell>
          <cell r="F138">
            <v>3730.1</v>
          </cell>
          <cell r="I138">
            <v>84523</v>
          </cell>
          <cell r="J138">
            <v>312246091.30000001</v>
          </cell>
        </row>
        <row r="139">
          <cell r="B139" t="str">
            <v>SFSREIT</v>
          </cell>
          <cell r="C139">
            <v>122.65</v>
          </cell>
          <cell r="F139">
            <v>122.65</v>
          </cell>
          <cell r="I139">
            <v>53430</v>
          </cell>
          <cell r="J139">
            <v>7186175</v>
          </cell>
        </row>
        <row r="140">
          <cell r="B140" t="str">
            <v>SKYAVN</v>
          </cell>
          <cell r="C140">
            <v>26.4</v>
          </cell>
          <cell r="F140">
            <v>26.4</v>
          </cell>
          <cell r="I140">
            <v>71468</v>
          </cell>
          <cell r="J140">
            <v>1726643.2</v>
          </cell>
        </row>
        <row r="141">
          <cell r="B141" t="str">
            <v>SOVRENINS</v>
          </cell>
          <cell r="C141">
            <v>0.53</v>
          </cell>
          <cell r="F141">
            <v>0.56000000000000005</v>
          </cell>
          <cell r="I141">
            <v>2528898</v>
          </cell>
          <cell r="J141">
            <v>1405033.41</v>
          </cell>
        </row>
        <row r="142">
          <cell r="B142" t="str">
            <v>STANBIC</v>
          </cell>
          <cell r="C142">
            <v>54.3</v>
          </cell>
          <cell r="F142">
            <v>54.3</v>
          </cell>
          <cell r="I142">
            <v>22174</v>
          </cell>
          <cell r="J142">
            <v>1234866.5</v>
          </cell>
        </row>
        <row r="143">
          <cell r="B143" t="str">
            <v>STERLINGNG</v>
          </cell>
          <cell r="C143">
            <v>4.05</v>
          </cell>
          <cell r="F143">
            <v>4.05</v>
          </cell>
          <cell r="I143">
            <v>2319916</v>
          </cell>
          <cell r="J143">
            <v>9482246.4000000004</v>
          </cell>
        </row>
        <row r="144">
          <cell r="B144" t="str">
            <v>SUNUASSUR</v>
          </cell>
          <cell r="C144">
            <v>1.18</v>
          </cell>
          <cell r="F144">
            <v>1.18</v>
          </cell>
          <cell r="I144">
            <v>111164</v>
          </cell>
          <cell r="J144">
            <v>140714.92000000001</v>
          </cell>
        </row>
        <row r="145">
          <cell r="B145" t="str">
            <v>TANTALIZER</v>
          </cell>
          <cell r="C145">
            <v>0.62</v>
          </cell>
          <cell r="F145">
            <v>0.68</v>
          </cell>
          <cell r="I145">
            <v>2093178</v>
          </cell>
          <cell r="J145">
            <v>1423361.04</v>
          </cell>
        </row>
        <row r="146">
          <cell r="B146" t="str">
            <v>THOMASWY</v>
          </cell>
          <cell r="C146">
            <v>1.54</v>
          </cell>
          <cell r="F146">
            <v>1.58</v>
          </cell>
          <cell r="I146">
            <v>122589</v>
          </cell>
          <cell r="J146">
            <v>195130.93</v>
          </cell>
        </row>
        <row r="147">
          <cell r="B147" t="str">
            <v>TIP</v>
          </cell>
          <cell r="C147">
            <v>2.25</v>
          </cell>
          <cell r="F147">
            <v>2.0299999999999998</v>
          </cell>
          <cell r="I147">
            <v>2192744</v>
          </cell>
          <cell r="J147">
            <v>4503118.78</v>
          </cell>
        </row>
        <row r="148">
          <cell r="B148" t="str">
            <v>TOTAL</v>
          </cell>
          <cell r="C148">
            <v>511.9</v>
          </cell>
          <cell r="F148">
            <v>563</v>
          </cell>
          <cell r="I148">
            <v>157444</v>
          </cell>
          <cell r="J148">
            <v>88640972</v>
          </cell>
        </row>
        <row r="149">
          <cell r="B149" t="str">
            <v>TRANSCOHOT</v>
          </cell>
          <cell r="C149">
            <v>90</v>
          </cell>
          <cell r="F149">
            <v>90</v>
          </cell>
          <cell r="I149">
            <v>376271</v>
          </cell>
          <cell r="J149">
            <v>30583998.600000001</v>
          </cell>
        </row>
        <row r="150">
          <cell r="B150" t="str">
            <v>TRANSCORP</v>
          </cell>
          <cell r="C150">
            <v>11.5</v>
          </cell>
          <cell r="F150">
            <v>12</v>
          </cell>
          <cell r="I150">
            <v>16548534</v>
          </cell>
          <cell r="J150">
            <v>198623818.40000001</v>
          </cell>
        </row>
        <row r="151">
          <cell r="B151" t="str">
            <v>TRANSPOWER</v>
          </cell>
          <cell r="C151">
            <v>372.4</v>
          </cell>
          <cell r="F151">
            <v>372.4</v>
          </cell>
          <cell r="I151">
            <v>6705</v>
          </cell>
          <cell r="J151">
            <v>2247516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99</v>
          </cell>
          <cell r="J152">
            <v>368.28</v>
          </cell>
        </row>
        <row r="153">
          <cell r="B153" t="str">
            <v>UACN</v>
          </cell>
          <cell r="C153">
            <v>16.7</v>
          </cell>
          <cell r="F153">
            <v>16.7</v>
          </cell>
          <cell r="I153">
            <v>369321</v>
          </cell>
          <cell r="J153">
            <v>6150265.0999999996</v>
          </cell>
        </row>
        <row r="154">
          <cell r="B154" t="str">
            <v>UBA</v>
          </cell>
          <cell r="C154">
            <v>22.3</v>
          </cell>
          <cell r="F154">
            <v>22.4</v>
          </cell>
          <cell r="I154">
            <v>4555515</v>
          </cell>
          <cell r="J154">
            <v>102131944.09999999</v>
          </cell>
        </row>
        <row r="155">
          <cell r="B155" t="str">
            <v>UCAP</v>
          </cell>
          <cell r="C155">
            <v>18.25</v>
          </cell>
          <cell r="F155">
            <v>19.75</v>
          </cell>
          <cell r="I155">
            <v>16765308</v>
          </cell>
          <cell r="J155">
            <v>329811353.75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6715</v>
          </cell>
          <cell r="J156">
            <v>245769</v>
          </cell>
        </row>
        <row r="157">
          <cell r="B157" t="str">
            <v>UNILEVER</v>
          </cell>
          <cell r="C157">
            <v>19</v>
          </cell>
          <cell r="F157">
            <v>19</v>
          </cell>
          <cell r="I157">
            <v>177365</v>
          </cell>
          <cell r="J157">
            <v>3307594.85</v>
          </cell>
        </row>
        <row r="158">
          <cell r="B158" t="str">
            <v>UNIONDICON</v>
          </cell>
          <cell r="C158">
            <v>7.3</v>
          </cell>
          <cell r="F158">
            <v>7.3</v>
          </cell>
          <cell r="I158">
            <v>99</v>
          </cell>
          <cell r="J158">
            <v>722.7</v>
          </cell>
        </row>
        <row r="159">
          <cell r="B159" t="str">
            <v>UNIVINSURE</v>
          </cell>
          <cell r="C159">
            <v>0.32</v>
          </cell>
          <cell r="F159">
            <v>0.31</v>
          </cell>
          <cell r="I159">
            <v>11312693</v>
          </cell>
          <cell r="J159">
            <v>3487275.86</v>
          </cell>
        </row>
        <row r="160">
          <cell r="B160" t="str">
            <v>UPDC</v>
          </cell>
          <cell r="C160">
            <v>1.21</v>
          </cell>
          <cell r="F160">
            <v>1.28</v>
          </cell>
          <cell r="I160">
            <v>1560271</v>
          </cell>
          <cell r="J160">
            <v>1985768.21</v>
          </cell>
        </row>
        <row r="161">
          <cell r="B161" t="str">
            <v>UPDCREIT</v>
          </cell>
          <cell r="C161">
            <v>4.5999999999999996</v>
          </cell>
          <cell r="F161">
            <v>4.5999999999999996</v>
          </cell>
          <cell r="I161">
            <v>191998</v>
          </cell>
          <cell r="J161">
            <v>896796.15</v>
          </cell>
        </row>
        <row r="162">
          <cell r="B162" t="str">
            <v>UPL</v>
          </cell>
          <cell r="C162">
            <v>2.41</v>
          </cell>
          <cell r="F162">
            <v>2.54</v>
          </cell>
          <cell r="I162">
            <v>155369</v>
          </cell>
          <cell r="J162">
            <v>394649.04</v>
          </cell>
        </row>
        <row r="163">
          <cell r="B163" t="str">
            <v>VERITASKAP</v>
          </cell>
          <cell r="C163">
            <v>1.2</v>
          </cell>
          <cell r="F163">
            <v>1.26</v>
          </cell>
          <cell r="I163">
            <v>27678802</v>
          </cell>
          <cell r="J163">
            <v>34081996.840000004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22050</v>
          </cell>
          <cell r="J164">
            <v>893070</v>
          </cell>
        </row>
        <row r="165">
          <cell r="B165" t="str">
            <v>VITAFOAM</v>
          </cell>
          <cell r="C165">
            <v>19.350000000000001</v>
          </cell>
          <cell r="F165">
            <v>19.350000000000001</v>
          </cell>
          <cell r="I165">
            <v>59015</v>
          </cell>
          <cell r="J165">
            <v>1106113.95</v>
          </cell>
        </row>
        <row r="166">
          <cell r="B166" t="str">
            <v>WAPCO</v>
          </cell>
          <cell r="C166">
            <v>37.5</v>
          </cell>
          <cell r="F166">
            <v>37.1</v>
          </cell>
          <cell r="I166">
            <v>1388460</v>
          </cell>
          <cell r="J166">
            <v>51427425</v>
          </cell>
        </row>
        <row r="167">
          <cell r="B167" t="str">
            <v>WAPIC</v>
          </cell>
          <cell r="C167">
            <v>0.8</v>
          </cell>
          <cell r="F167">
            <v>0.78</v>
          </cell>
          <cell r="I167">
            <v>300545</v>
          </cell>
          <cell r="J167">
            <v>237045.78</v>
          </cell>
        </row>
        <row r="168">
          <cell r="B168" t="str">
            <v>WEMABANK</v>
          </cell>
          <cell r="C168">
            <v>6.5</v>
          </cell>
          <cell r="F168">
            <v>6.4</v>
          </cell>
          <cell r="I168">
            <v>5908959</v>
          </cell>
          <cell r="J168">
            <v>36966668.149999999</v>
          </cell>
        </row>
        <row r="169">
          <cell r="B169" t="str">
            <v>ZENITHBANK</v>
          </cell>
          <cell r="C169">
            <v>37.9</v>
          </cell>
          <cell r="F169">
            <v>37.9</v>
          </cell>
          <cell r="I169">
            <v>8046126</v>
          </cell>
          <cell r="J169">
            <v>303263338.19999999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645F-7FBD-4C58-9B6C-BF1A2F6B7211}">
  <dimension ref="A1:AW506"/>
  <sheetViews>
    <sheetView tabSelected="1" zoomScale="82" zoomScaleNormal="112" workbookViewId="0">
      <selection activeCell="Q27" sqref="Q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customWidth="1"/>
    <col min="19" max="19" width="9.109375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45527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32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6329</v>
      </c>
      <c r="J9" s="45">
        <v>16416.330000000002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MCNICHOLS</v>
      </c>
      <c r="O9" s="49">
        <f t="shared" ref="O9:O18" si="0">VLOOKUP(N9,$B$9:$F$1048576,5,FALSE)</f>
        <v>0.99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0.16216216216216206</v>
      </c>
      <c r="Y9" s="53">
        <f t="shared" ref="Y9:Y72" si="4">IF(ISTEXT(B9),I9,"")</f>
        <v>6329</v>
      </c>
      <c r="Z9" s="53">
        <f t="shared" ref="Z9:Z72" si="5">IF(ISTEXT(B9),J9,"")</f>
        <v>16416.330000000002</v>
      </c>
      <c r="AA9" s="8">
        <v>1</v>
      </c>
      <c r="AB9" s="54" t="str" cm="1">
        <f t="array" ref="AB9">IF($AC9="","",INDEX($V$9:$V$467,SMALL(IF($W$9:$W$467=$AC9,ROW($V$9:$V$467)-ROW($V$9)+1),COUNTIFS($AC$9:AC9,AC9))))</f>
        <v>TIP</v>
      </c>
      <c r="AC9" s="55">
        <f>IF(ROWS($AC$9:AC9)&lt;=$AC$5,SMALL($W$9:$W$467,ROWS($AC$9:AC9)),"")</f>
        <v>-9.777777777777788E-2</v>
      </c>
      <c r="AD9" s="56" t="str">
        <f t="shared" ref="AD9:AD18" si="6">INDEX($V$9:$Z$467,MATCH(AE9,$W$9:$W$467,0)+0,1)</f>
        <v>TIP</v>
      </c>
      <c r="AE9" s="57">
        <f>_xlfn.MINIFS($W$9:$W$467,$W$9:$W$467,"&lt;&gt;0")</f>
        <v>-9.777777777777788E-2</v>
      </c>
      <c r="AF9" s="57"/>
      <c r="AG9" s="54" t="str" cm="1">
        <f t="array" ref="AG9">IF($AH9="","",INDEX($V$9:$V$467,SMALL(IF($W$9:$W$467=$AH9,ROW($V$9:$V$467)-ROW($V$9)+1),COUNTIFS($AH$9:AH9,AH9))))</f>
        <v>MCNICHOLS</v>
      </c>
      <c r="AH9" s="55">
        <f>IF(ROWS($AH$9:AH9)&lt;=$AH$5,LARGE($W$9:$W$467,ROWS($AH$9:AH9)),"")</f>
        <v>0.10000000000000003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ACCESSCORP</v>
      </c>
      <c r="AQ9" s="58">
        <f t="shared" ref="AQ9:AQ18" si="11">LARGE($Y$9:$Y$467,AA9)</f>
        <v>36853218</v>
      </c>
      <c r="AR9" s="58"/>
      <c r="AS9" s="56" t="str">
        <f t="shared" ref="AS9:AS18" si="12">INDEX($V$9:$Z$467,MATCH(AT9,$Z$9:$Z$467,0)+0,1)</f>
        <v>ACCESSCORP</v>
      </c>
      <c r="AT9" s="59">
        <f t="shared" ref="AT9:AT18" si="13">LARGE($Z$9:$Z$467,AA9)</f>
        <v>716327145.79999995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134641</v>
      </c>
      <c r="J10" s="63">
        <v>105690.5</v>
      </c>
      <c r="K10" s="46">
        <v>-3.703703703703709E-2</v>
      </c>
      <c r="L10" s="47"/>
      <c r="N10" s="48" t="str">
        <v>OANDO</v>
      </c>
      <c r="O10" s="49">
        <f t="shared" si="0"/>
        <v>47.85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134641</v>
      </c>
      <c r="Z10" s="53">
        <f t="shared" si="5"/>
        <v>105690.5</v>
      </c>
      <c r="AA10" s="8">
        <v>2</v>
      </c>
      <c r="AB10" s="54" t="str" cm="1">
        <f t="array" ref="AB10">IF($AC10="","",INDEX($V$9:$V$467,SMALL(IF($W$9:$W$467=$AC10,ROW($V$9:$V$467)-ROW($V$9)+1),COUNTIFS($AC$9:AC10,AC10))))</f>
        <v>FTNCOCOA</v>
      </c>
      <c r="AC10" s="55">
        <f>IF(ROWS($AC$9:AC10)&lt;=$AC$5,SMALL($W$9:$W$467,ROWS($AC$9:AC10)),"")</f>
        <v>-5.0000000000000044E-2</v>
      </c>
      <c r="AD10" s="56" t="str">
        <f t="shared" si="6"/>
        <v>FTNCOCOA</v>
      </c>
      <c r="AE10" s="57">
        <f t="shared" ref="AE10:AE18" si="16">SMALL($W$9:$W$467,AA10)</f>
        <v>-5.0000000000000044E-2</v>
      </c>
      <c r="AF10" s="57"/>
      <c r="AG10" s="54" t="str" cm="1">
        <f t="array" ref="AG10">IF($AH10="","",INDEX($V$9:$V$467,SMALL(IF($W$9:$W$467=$AH10,ROW($V$9:$V$467)-ROW($V$9)+1),COUNTIFS($AH$9:AH10,AH10))))</f>
        <v>OANDO</v>
      </c>
      <c r="AH10" s="55">
        <f>IF(ROWS($AH$9:AH10)&lt;=$AH$5,LARGE($W$9:$W$467,ROWS($AH$9:AH10)),"")</f>
        <v>9.9999999999999964E-2</v>
      </c>
      <c r="AJ10" s="56" t="str">
        <f t="shared" si="7"/>
        <v>DAARCOMM</v>
      </c>
      <c r="AK10" s="57">
        <f t="shared" ref="AK10:AK18" si="17">SMALL($X$9:$X$467,AA10)</f>
        <v>-0.47777777777777786</v>
      </c>
      <c r="AM10" s="56" t="str">
        <f t="shared" si="8"/>
        <v>OANDO</v>
      </c>
      <c r="AN10" s="57">
        <f t="shared" si="9"/>
        <v>3.5571428571428569</v>
      </c>
      <c r="AP10" s="56" t="str">
        <f t="shared" si="10"/>
        <v>VERITASKAP</v>
      </c>
      <c r="AQ10" s="58">
        <f t="shared" si="11"/>
        <v>27678802</v>
      </c>
      <c r="AR10" s="58"/>
      <c r="AS10" s="56" t="str">
        <f t="shared" si="12"/>
        <v>OANDO</v>
      </c>
      <c r="AT10" s="59">
        <f t="shared" si="13"/>
        <v>612970797.45000005</v>
      </c>
    </row>
    <row r="11" spans="1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62">
        <v>214947</v>
      </c>
      <c r="J11" s="63">
        <v>589960.63</v>
      </c>
      <c r="K11" s="46">
        <v>0.41752577319587636</v>
      </c>
      <c r="L11" s="47"/>
      <c r="N11" s="48" t="str">
        <v>TOTAL</v>
      </c>
      <c r="O11" s="49">
        <f t="shared" si="0"/>
        <v>563</v>
      </c>
      <c r="P11" s="50" t="str">
        <f t="shared" si="14"/>
        <v>10%</v>
      </c>
      <c r="T11" s="51">
        <f t="shared" si="1"/>
        <v>9.9824184411017836</v>
      </c>
      <c r="V11" s="7" t="str">
        <f t="shared" si="2"/>
        <v>ACADEMY</v>
      </c>
      <c r="W11" s="52">
        <f t="shared" si="15"/>
        <v>0</v>
      </c>
      <c r="X11" s="52">
        <f t="shared" si="3"/>
        <v>0.41752577319587636</v>
      </c>
      <c r="Y11" s="53">
        <f t="shared" si="4"/>
        <v>214947</v>
      </c>
      <c r="Z11" s="53">
        <f t="shared" si="5"/>
        <v>589960.63</v>
      </c>
      <c r="AA11" s="8">
        <v>3</v>
      </c>
      <c r="AB11" s="54" t="str" cm="1">
        <f t="array" ref="AB11">IF($AC11="","",INDEX($V$9:$V$467,SMALL(IF($W$9:$W$467=$AC11,ROW($V$9:$V$467)-ROW($V$9)+1),COUNTIFS($AC$9:AC11,AC11))))</f>
        <v>CUTIX</v>
      </c>
      <c r="AC11" s="55">
        <f>IF(ROWS($AC$9:AC11)&lt;=$AC$5,SMALL($W$9:$W$467,ROWS($AC$9:AC11)),"")</f>
        <v>-4.9079754601226905E-2</v>
      </c>
      <c r="AD11" s="56" t="str">
        <f t="shared" si="6"/>
        <v>CUTIX</v>
      </c>
      <c r="AE11" s="57">
        <f t="shared" si="16"/>
        <v>-4.9079754601226905E-2</v>
      </c>
      <c r="AF11" s="57"/>
      <c r="AG11" s="54" t="str" cm="1">
        <f t="array" ref="AG11">IF($AH11="","",INDEX($V$9:$V$467,SMALL(IF($W$9:$W$467=$AH11,ROW($V$9:$V$467)-ROW($V$9)+1),COUNTIFS($AH$9:AH11,AH11))))</f>
        <v>TOTAL</v>
      </c>
      <c r="AH11" s="55">
        <f>IF(ROWS($AH$9:AH11)&lt;=$AH$5,LARGE($W$9:$W$467,ROWS($AH$9:AH11)),"")</f>
        <v>9.9824184411017841E-2</v>
      </c>
      <c r="AJ11" s="56" t="str">
        <f t="shared" si="7"/>
        <v>CILEASING</v>
      </c>
      <c r="AK11" s="57">
        <f t="shared" si="17"/>
        <v>-0.46785714285714286</v>
      </c>
      <c r="AM11" s="56" t="str">
        <f t="shared" si="8"/>
        <v>RTBRISCOE</v>
      </c>
      <c r="AN11" s="57">
        <f t="shared" si="9"/>
        <v>3.442622950819672</v>
      </c>
      <c r="AP11" s="56" t="str">
        <f t="shared" si="10"/>
        <v>FCMB</v>
      </c>
      <c r="AQ11" s="58">
        <f t="shared" si="11"/>
        <v>24681322</v>
      </c>
      <c r="AR11" s="58"/>
      <c r="AS11" s="56" t="str">
        <f t="shared" si="12"/>
        <v>GTCO</v>
      </c>
      <c r="AT11" s="59">
        <f t="shared" si="13"/>
        <v>513210986.89999998</v>
      </c>
    </row>
    <row r="12" spans="1:46" x14ac:dyDescent="0.3">
      <c r="B12" s="60" t="s">
        <v>28</v>
      </c>
      <c r="C12" s="41">
        <v>19</v>
      </c>
      <c r="D12" s="41">
        <v>19.95</v>
      </c>
      <c r="E12" s="41">
        <v>18.95</v>
      </c>
      <c r="F12" s="42">
        <v>19.95</v>
      </c>
      <c r="G12" s="43">
        <v>0.94999999999999929</v>
      </c>
      <c r="H12" s="43">
        <v>4.9999999999999964</v>
      </c>
      <c r="I12" s="62">
        <v>36853218</v>
      </c>
      <c r="J12" s="63">
        <v>716327145.79999995</v>
      </c>
      <c r="K12" s="46">
        <v>-0.13822894168466515</v>
      </c>
      <c r="L12" s="47"/>
      <c r="N12" s="48" t="str">
        <v>CORNERST</v>
      </c>
      <c r="O12" s="49">
        <f t="shared" si="0"/>
        <v>2.3199999999999998</v>
      </c>
      <c r="P12" s="50" t="str">
        <f t="shared" si="14"/>
        <v>10%</v>
      </c>
      <c r="T12" s="51">
        <f t="shared" si="1"/>
        <v>9.9526066350710884</v>
      </c>
      <c r="V12" s="7" t="str">
        <f t="shared" si="2"/>
        <v>ACCESSCORP</v>
      </c>
      <c r="W12" s="52">
        <f t="shared" si="15"/>
        <v>4.9999999999999961E-2</v>
      </c>
      <c r="X12" s="52">
        <f t="shared" si="3"/>
        <v>-0.13822894168466515</v>
      </c>
      <c r="Y12" s="53">
        <f t="shared" si="4"/>
        <v>36853218</v>
      </c>
      <c r="Z12" s="53">
        <f t="shared" si="5"/>
        <v>716327145.79999995</v>
      </c>
      <c r="AA12" s="8">
        <v>4</v>
      </c>
      <c r="AB12" s="54" t="str" cm="1">
        <f t="array" ref="AB12">IF($AC12="","",INDEX($V$9:$V$467,SMALL(IF($W$9:$W$467=$AC12,ROW($V$9:$V$467)-ROW($V$9)+1),COUNTIFS($AC$9:AC12,AC12))))</f>
        <v>INTBREW</v>
      </c>
      <c r="AC12" s="55">
        <f>IF(ROWS($AC$9:AC12)&lt;=$AC$5,SMALL($W$9:$W$467,ROWS($AC$9:AC12)),"")</f>
        <v>-4.4444444444444481E-2</v>
      </c>
      <c r="AD12" s="56" t="str">
        <f t="shared" si="6"/>
        <v>INTBREW</v>
      </c>
      <c r="AE12" s="57">
        <f t="shared" si="16"/>
        <v>-4.4444444444444481E-2</v>
      </c>
      <c r="AF12" s="57"/>
      <c r="AG12" s="54" t="str" cm="1">
        <f t="array" ref="AG12">IF($AH12="","",INDEX($V$9:$V$467,SMALL(IF($W$9:$W$467=$AH12,ROW($V$9:$V$467)-ROW($V$9)+1),COUNTIFS($AH$9:AH12,AH12))))</f>
        <v>CORNERST</v>
      </c>
      <c r="AH12" s="55">
        <f>IF(ROWS($AH$9:AH12)&lt;=$AH$5,LARGE($W$9:$W$467,ROWS($AH$9:AH12)),"")</f>
        <v>9.9526066350710887E-2</v>
      </c>
      <c r="AJ12" s="56" t="str">
        <f t="shared" si="7"/>
        <v>NSLTECH</v>
      </c>
      <c r="AK12" s="57">
        <f t="shared" si="17"/>
        <v>-0.41891891891891897</v>
      </c>
      <c r="AM12" s="56" t="str">
        <f t="shared" si="8"/>
        <v>VERITASKAP</v>
      </c>
      <c r="AN12" s="57">
        <f t="shared" si="9"/>
        <v>2.4054054054054053</v>
      </c>
      <c r="AP12" s="56" t="str">
        <f t="shared" si="10"/>
        <v>DAARCOMM</v>
      </c>
      <c r="AQ12" s="58">
        <f t="shared" si="11"/>
        <v>18797386</v>
      </c>
      <c r="AR12" s="58"/>
      <c r="AS12" s="56" t="str">
        <f t="shared" si="12"/>
        <v>UCAP</v>
      </c>
      <c r="AT12" s="59">
        <f t="shared" si="13"/>
        <v>329811353.75</v>
      </c>
    </row>
    <row r="13" spans="1:46" x14ac:dyDescent="0.3">
      <c r="B13" s="60" t="s">
        <v>29</v>
      </c>
      <c r="C13" s="41">
        <v>8.8000000000000007</v>
      </c>
      <c r="D13" s="61">
        <v>8.8000000000000007</v>
      </c>
      <c r="E13" s="61">
        <v>8.8000000000000007</v>
      </c>
      <c r="F13" s="42">
        <v>8.8000000000000007</v>
      </c>
      <c r="G13" s="43">
        <v>0</v>
      </c>
      <c r="H13" s="43">
        <v>0</v>
      </c>
      <c r="I13" s="62">
        <v>131288</v>
      </c>
      <c r="J13" s="63">
        <v>1154657.3</v>
      </c>
      <c r="K13" s="46">
        <v>0.18918918918918926</v>
      </c>
      <c r="L13" s="47"/>
      <c r="N13" s="48" t="str">
        <v>DEAPCAP</v>
      </c>
      <c r="O13" s="49">
        <f t="shared" si="0"/>
        <v>0.56000000000000005</v>
      </c>
      <c r="P13" s="50" t="str">
        <f t="shared" si="14"/>
        <v>9.9%</v>
      </c>
      <c r="T13" s="51">
        <f t="shared" si="1"/>
        <v>9.8039215686274588</v>
      </c>
      <c r="V13" s="7" t="str">
        <f t="shared" si="2"/>
        <v>AFRIPRUD</v>
      </c>
      <c r="W13" s="52">
        <f t="shared" si="15"/>
        <v>0</v>
      </c>
      <c r="X13" s="52">
        <f t="shared" si="3"/>
        <v>0.18918918918918926</v>
      </c>
      <c r="Y13" s="53">
        <f t="shared" si="4"/>
        <v>131288</v>
      </c>
      <c r="Z13" s="53">
        <f t="shared" si="5"/>
        <v>1154657.3</v>
      </c>
      <c r="AA13" s="8">
        <v>5</v>
      </c>
      <c r="AB13" s="54" t="str" cm="1">
        <f t="array" ref="AB13">IF($AC13="","",INDEX($V$9:$V$467,SMALL(IF($W$9:$W$467=$AC13,ROW($V$9:$V$467)-ROW($V$9)+1),COUNTIFS($AC$9:AC13,AC13))))</f>
        <v>UNIVINSURE</v>
      </c>
      <c r="AC13" s="55">
        <f>IF(ROWS($AC$9:AC13)&lt;=$AC$5,SMALL($W$9:$W$467,ROWS($AC$9:AC13)),"")</f>
        <v>-3.1250000000000028E-2</v>
      </c>
      <c r="AD13" s="56" t="str">
        <f t="shared" si="6"/>
        <v>UNIVINSURE</v>
      </c>
      <c r="AE13" s="57">
        <f t="shared" si="16"/>
        <v>-3.1250000000000028E-2</v>
      </c>
      <c r="AF13" s="57"/>
      <c r="AG13" s="54" t="str" cm="1">
        <f t="array" ref="AG13">IF($AH13="","",INDEX($V$9:$V$467,SMALL(IF($W$9:$W$467=$AH13,ROW($V$9:$V$467)-ROW($V$9)+1),COUNTIFS($AH$9:AH13,AH13))))</f>
        <v>DEAPCAP</v>
      </c>
      <c r="AH13" s="55">
        <f>IF(ROWS($AH$9:AH13)&lt;=$AH$5,LARGE($W$9:$W$467,ROWS($AH$9:AH13)),"")</f>
        <v>9.8039215686274592E-2</v>
      </c>
      <c r="AJ13" s="56" t="str">
        <f t="shared" si="7"/>
        <v>THOMASWY</v>
      </c>
      <c r="AK13" s="57">
        <f t="shared" si="17"/>
        <v>-0.41481481481481486</v>
      </c>
      <c r="AM13" s="56" t="str">
        <f t="shared" si="8"/>
        <v>JBERGER</v>
      </c>
      <c r="AN13" s="57">
        <f t="shared" si="9"/>
        <v>2.0232558139534884</v>
      </c>
      <c r="AP13" s="56" t="str">
        <f t="shared" si="10"/>
        <v>UCAP</v>
      </c>
      <c r="AQ13" s="58">
        <f t="shared" si="11"/>
        <v>16765308</v>
      </c>
      <c r="AR13" s="58"/>
      <c r="AS13" s="56" t="str">
        <f t="shared" si="12"/>
        <v>SEPLAT</v>
      </c>
      <c r="AT13" s="59">
        <f t="shared" si="13"/>
        <v>312246091.30000001</v>
      </c>
    </row>
    <row r="14" spans="1:46" x14ac:dyDescent="0.3">
      <c r="B14" s="60" t="s">
        <v>30</v>
      </c>
      <c r="C14" s="41">
        <v>1.1299999999999999</v>
      </c>
      <c r="D14" s="41">
        <v>1.1499999999999999</v>
      </c>
      <c r="E14" s="41">
        <v>1.1000000000000001</v>
      </c>
      <c r="F14" s="42">
        <v>1.1200000000000001</v>
      </c>
      <c r="G14" s="43">
        <v>-9.9999999999997868E-3</v>
      </c>
      <c r="H14" s="43">
        <v>-0.88495575221237066</v>
      </c>
      <c r="I14" s="62">
        <v>8279352</v>
      </c>
      <c r="J14" s="63">
        <v>9303879.5500000007</v>
      </c>
      <c r="K14" s="46">
        <v>0.40000000000000013</v>
      </c>
      <c r="L14" s="47"/>
      <c r="N14" s="48" t="str">
        <v>RTBRISCOE</v>
      </c>
      <c r="O14" s="49">
        <f t="shared" si="0"/>
        <v>2.71</v>
      </c>
      <c r="P14" s="50" t="str">
        <f t="shared" si="14"/>
        <v>9.8%</v>
      </c>
      <c r="T14" s="51">
        <f t="shared" si="1"/>
        <v>9.7165991902833913</v>
      </c>
      <c r="V14" s="7" t="str">
        <f t="shared" si="2"/>
        <v>AIICO</v>
      </c>
      <c r="W14" s="52">
        <f t="shared" si="15"/>
        <v>-8.8495575221237063E-3</v>
      </c>
      <c r="X14" s="52">
        <f t="shared" si="3"/>
        <v>0.40000000000000013</v>
      </c>
      <c r="Y14" s="53">
        <f t="shared" si="4"/>
        <v>8279352</v>
      </c>
      <c r="Z14" s="53">
        <f t="shared" si="5"/>
        <v>9303879.5500000007</v>
      </c>
      <c r="AA14" s="8">
        <v>6</v>
      </c>
      <c r="AB14" s="54" t="str" cm="1">
        <f t="array" ref="AB14">IF($AC14="","",INDEX($V$9:$V$467,SMALL(IF($W$9:$W$467=$AC14,ROW($V$9:$V$467)-ROW($V$9)+1),COUNTIFS($AC$9:AC14,AC14))))</f>
        <v>WAPIC</v>
      </c>
      <c r="AC14" s="55">
        <f>IF(ROWS($AC$9:AC14)&lt;=$AC$5,SMALL($W$9:$W$467,ROWS($AC$9:AC14)),"")</f>
        <v>-2.5000000000000022E-2</v>
      </c>
      <c r="AD14" s="56" t="str">
        <f t="shared" si="6"/>
        <v>WAPIC</v>
      </c>
      <c r="AE14" s="57">
        <f t="shared" si="16"/>
        <v>-2.5000000000000022E-2</v>
      </c>
      <c r="AF14" s="57"/>
      <c r="AG14" s="54" t="str" cm="1">
        <f t="array" ref="AG14">IF($AH14="","",INDEX($V$9:$V$467,SMALL(IF($W$9:$W$467=$AH14,ROW($V$9:$V$467)-ROW($V$9)+1),COUNTIFS($AH$9:AH14,AH14))))</f>
        <v>RTBRISCOE</v>
      </c>
      <c r="AH14" s="55">
        <f>IF(ROWS($AH$9:AH14)&lt;=$AH$5,LARGE($W$9:$W$467,ROWS($AH$9:AH14)),"")</f>
        <v>9.7165991902833912E-2</v>
      </c>
      <c r="AJ14" s="56" t="str">
        <f t="shared" si="7"/>
        <v>MULTIVERSE</v>
      </c>
      <c r="AK14" s="57">
        <f t="shared" si="17"/>
        <v>-0.39687668282175559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TRANSCORP</v>
      </c>
      <c r="AQ14" s="58">
        <f t="shared" si="11"/>
        <v>16548534</v>
      </c>
      <c r="AR14" s="58"/>
      <c r="AS14" s="56" t="str">
        <f t="shared" si="12"/>
        <v>ZENITHBANK</v>
      </c>
      <c r="AT14" s="59">
        <f t="shared" si="13"/>
        <v>303263338.19999999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391</v>
      </c>
      <c r="J15" s="63">
        <v>868509.3</v>
      </c>
      <c r="K15" s="46">
        <v>0.16587175410704824</v>
      </c>
      <c r="L15" s="47"/>
      <c r="N15" s="48" t="str">
        <v>TANTALIZER</v>
      </c>
      <c r="O15" s="49">
        <f t="shared" si="0"/>
        <v>0.68</v>
      </c>
      <c r="P15" s="50" t="str">
        <f t="shared" si="14"/>
        <v>9.7%</v>
      </c>
      <c r="T15" s="51">
        <f t="shared" si="1"/>
        <v>9.6774193548387171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391</v>
      </c>
      <c r="Z15" s="53">
        <f t="shared" si="5"/>
        <v>868509.3</v>
      </c>
      <c r="AA15" s="8">
        <v>7</v>
      </c>
      <c r="AB15" s="54" t="str" cm="1">
        <f t="array" ref="AB15">IF($AC15="","",INDEX($V$9:$V$467,SMALL(IF($W$9:$W$467=$AC15,ROW($V$9:$V$467)-ROW($V$9)+1),COUNTIFS($AC$9:AC15,AC15))))</f>
        <v>JAIZBANK</v>
      </c>
      <c r="AC15" s="55">
        <f>IF(ROWS($AC$9:AC15)&lt;=$AC$5,SMALL($W$9:$W$467,ROWS($AC$9:AC15)),"")</f>
        <v>-2.2222222222222143E-2</v>
      </c>
      <c r="AD15" s="56" t="str">
        <f t="shared" si="6"/>
        <v>JAIZBANK</v>
      </c>
      <c r="AE15" s="57">
        <f t="shared" si="16"/>
        <v>-2.2222222222222143E-2</v>
      </c>
      <c r="AF15" s="57"/>
      <c r="AG15" s="54" t="str" cm="1">
        <f t="array" ref="AG15">IF($AH15="","",INDEX($V$9:$V$467,SMALL(IF($W$9:$W$467=$AH15,ROW($V$9:$V$467)-ROW($V$9)+1),COUNTIFS($AH$9:AH15,AH15))))</f>
        <v>TANTALIZER</v>
      </c>
      <c r="AH15" s="55">
        <f>IF(ROWS($AH$9:AH15)&lt;=$AH$5,LARGE($W$9:$W$467,ROWS($AH$9:AH15)),"")</f>
        <v>9.6774193548387177E-2</v>
      </c>
      <c r="AJ15" s="56" t="str">
        <f t="shared" si="7"/>
        <v>NASCON</v>
      </c>
      <c r="AK15" s="57">
        <f t="shared" si="17"/>
        <v>-0.36744186046511629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OANDO</v>
      </c>
      <c r="AQ15" s="58">
        <f t="shared" si="11"/>
        <v>12810257</v>
      </c>
      <c r="AR15" s="58"/>
      <c r="AS15" s="56" t="str">
        <f t="shared" si="12"/>
        <v>MTNN</v>
      </c>
      <c r="AT15" s="59">
        <f t="shared" si="13"/>
        <v>285742912.69999999</v>
      </c>
    </row>
    <row r="16" spans="1:46" x14ac:dyDescent="0.3">
      <c r="B16" s="60" t="s">
        <v>33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85</v>
      </c>
      <c r="J16" s="63">
        <v>169</v>
      </c>
      <c r="K16" s="46">
        <v>-1.477832512315258E-2</v>
      </c>
      <c r="L16" s="47"/>
      <c r="N16" s="48" t="str">
        <v>DAARCOMM</v>
      </c>
      <c r="O16" s="49">
        <f t="shared" si="0"/>
        <v>0.47</v>
      </c>
      <c r="P16" s="50" t="str">
        <f t="shared" si="14"/>
        <v>9.4%</v>
      </c>
      <c r="T16" s="51">
        <f t="shared" si="1"/>
        <v>9.302325581395344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85</v>
      </c>
      <c r="Z16" s="53">
        <f t="shared" si="5"/>
        <v>169</v>
      </c>
      <c r="AA16" s="8">
        <v>8</v>
      </c>
      <c r="AB16" s="54" t="str" cm="1">
        <f t="array" ref="AB16">IF($AC16="","",INDEX($V$9:$V$467,SMALL(IF($W$9:$W$467=$AC16,ROW($V$9:$V$467)-ROW($V$9)+1),COUNTIFS($AC$9:AC16,AC16))))</f>
        <v>WEMABANK</v>
      </c>
      <c r="AC16" s="55">
        <f>IF(ROWS($AC$9:AC16)&lt;=$AC$5,SMALL($W$9:$W$467,ROWS($AC$9:AC16)),"")</f>
        <v>-1.538461538461533E-2</v>
      </c>
      <c r="AD16" s="56" t="str">
        <f t="shared" si="6"/>
        <v>WEMABANK</v>
      </c>
      <c r="AE16" s="57">
        <f t="shared" si="16"/>
        <v>-1.538461538461533E-2</v>
      </c>
      <c r="AF16" s="57"/>
      <c r="AG16" s="54" t="str" cm="1">
        <f t="array" ref="AG16">IF($AH16="","",INDEX($V$9:$V$467,SMALL(IF($W$9:$W$467=$AH16,ROW($V$9:$V$467)-ROW($V$9)+1),COUNTIFS($AH$9:AH16,AH16))))</f>
        <v>DAARCOMM</v>
      </c>
      <c r="AH16" s="55">
        <f>IF(ROWS($AH$9:AH16)&lt;=$AH$5,LARGE($W$9:$W$467,ROWS($AH$9:AH16)),"")</f>
        <v>9.3023255813953445E-2</v>
      </c>
      <c r="AJ16" s="56" t="str">
        <f t="shared" si="7"/>
        <v>DANGSUGAR</v>
      </c>
      <c r="AK16" s="57">
        <f t="shared" si="17"/>
        <v>-0.32456140350877194</v>
      </c>
      <c r="AM16" s="56" t="str">
        <f t="shared" si="8"/>
        <v>BUAFOODS</v>
      </c>
      <c r="AN16" s="57">
        <f t="shared" si="9"/>
        <v>0.95966907962771453</v>
      </c>
      <c r="AP16" s="56" t="str">
        <f t="shared" si="10"/>
        <v>OMATEK</v>
      </c>
      <c r="AQ16" s="58">
        <f t="shared" si="11"/>
        <v>11478027</v>
      </c>
      <c r="AR16" s="58"/>
      <c r="AS16" s="56" t="str">
        <f t="shared" si="12"/>
        <v>TRANSCORP</v>
      </c>
      <c r="AT16" s="59">
        <f t="shared" si="13"/>
        <v>198623818.40000001</v>
      </c>
    </row>
    <row r="17" spans="2:46" x14ac:dyDescent="0.3">
      <c r="B17" s="60" t="s">
        <v>34</v>
      </c>
      <c r="C17" s="41">
        <v>13</v>
      </c>
      <c r="D17" s="41">
        <v>13</v>
      </c>
      <c r="E17" s="41">
        <v>13</v>
      </c>
      <c r="F17" s="42">
        <v>13</v>
      </c>
      <c r="G17" s="43">
        <v>0</v>
      </c>
      <c r="H17" s="43">
        <v>0</v>
      </c>
      <c r="I17" s="62">
        <v>124329</v>
      </c>
      <c r="J17" s="63">
        <v>1626557.6</v>
      </c>
      <c r="K17" s="46">
        <v>0</v>
      </c>
      <c r="L17" s="47"/>
      <c r="N17" s="48" t="str">
        <v>INTENEGINS</v>
      </c>
      <c r="O17" s="49">
        <f t="shared" si="0"/>
        <v>1.57</v>
      </c>
      <c r="P17" s="50" t="str">
        <f t="shared" si="14"/>
        <v>8.3%</v>
      </c>
      <c r="T17" s="51">
        <f t="shared" si="1"/>
        <v>8.2758620689655249</v>
      </c>
      <c r="V17" s="7" t="str">
        <f t="shared" si="2"/>
        <v>BERGER</v>
      </c>
      <c r="W17" s="52">
        <f t="shared" si="15"/>
        <v>0</v>
      </c>
      <c r="X17" s="52">
        <f t="shared" si="3"/>
        <v>0</v>
      </c>
      <c r="Y17" s="53">
        <f t="shared" si="4"/>
        <v>124329</v>
      </c>
      <c r="Z17" s="53">
        <f t="shared" si="5"/>
        <v>1626557.6</v>
      </c>
      <c r="AA17" s="8">
        <v>9</v>
      </c>
      <c r="AB17" s="54" t="str" cm="1">
        <f t="array" ref="AB17">IF($AC17="","",INDEX($V$9:$V$467,SMALL(IF($W$9:$W$467=$AC17,ROW($V$9:$V$467)-ROW($V$9)+1),COUNTIFS($AC$9:AC17,AC17))))</f>
        <v>WAPCO</v>
      </c>
      <c r="AC17" s="55">
        <f>IF(ROWS($AC$9:AC17)&lt;=$AC$5,SMALL($W$9:$W$467,ROWS($AC$9:AC17)),"")</f>
        <v>-1.0666666666666628E-2</v>
      </c>
      <c r="AD17" s="56" t="str">
        <f t="shared" si="6"/>
        <v>WAPCO</v>
      </c>
      <c r="AE17" s="57">
        <f t="shared" si="16"/>
        <v>-1.0666666666666628E-2</v>
      </c>
      <c r="AF17" s="57"/>
      <c r="AG17" s="54" t="str" cm="1">
        <f t="array" ref="AG17">IF($AH17="","",INDEX($V$9:$V$467,SMALL(IF($W$9:$W$467=$AH17,ROW($V$9:$V$467)-ROW($V$9)+1),COUNTIFS($AH$9:AH17,AH17))))</f>
        <v>INTENEGINS</v>
      </c>
      <c r="AH17" s="55">
        <f>IF(ROWS($AH$9:AH17)&lt;=$AH$5,LARGE($W$9:$W$467,ROWS($AH$9:AH17)),"")</f>
        <v>8.2758620689655255E-2</v>
      </c>
      <c r="AJ17" s="56" t="str">
        <f t="shared" si="7"/>
        <v>CWG</v>
      </c>
      <c r="AK17" s="57">
        <f t="shared" si="17"/>
        <v>-0.29518072289156638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UNIVINSURE</v>
      </c>
      <c r="AQ17" s="58">
        <f t="shared" si="11"/>
        <v>11312693</v>
      </c>
      <c r="AR17" s="58"/>
      <c r="AS17" s="56" t="str">
        <f t="shared" si="12"/>
        <v>FCMB</v>
      </c>
      <c r="AT17" s="59">
        <f t="shared" si="13"/>
        <v>187375281.80000001</v>
      </c>
    </row>
    <row r="18" spans="2:46" x14ac:dyDescent="0.3">
      <c r="B18" s="60" t="s">
        <v>35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62">
        <v>10700</v>
      </c>
      <c r="J18" s="63">
        <v>481300</v>
      </c>
      <c r="K18" s="46">
        <v>-0.19191919191919193</v>
      </c>
      <c r="L18" s="47"/>
      <c r="N18" s="48" t="str">
        <v>UCAP</v>
      </c>
      <c r="O18" s="49">
        <f t="shared" si="0"/>
        <v>19.75</v>
      </c>
      <c r="P18" s="50" t="str">
        <f t="shared" si="14"/>
        <v>8.3%</v>
      </c>
      <c r="T18" s="51">
        <f t="shared" si="1"/>
        <v>8.2191780821917799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10700</v>
      </c>
      <c r="Z18" s="53">
        <f t="shared" si="5"/>
        <v>481300</v>
      </c>
      <c r="AA18" s="8">
        <v>10</v>
      </c>
      <c r="AB18" s="54" t="str" cm="1">
        <f t="array" ref="AB18">IF($AC18="","",INDEX($V$9:$V$467,SMALL(IF($W$9:$W$467=$AC18,ROW($V$9:$V$467)-ROW($V$9)+1),COUNTIFS($AC$9:AC18,AC18))))</f>
        <v>NEIMETH</v>
      </c>
      <c r="AC18" s="55">
        <f>IF(ROWS($AC$9:AC18)&lt;=$AC$5,SMALL($W$9:$W$467,ROWS($AC$9:AC18)),"")</f>
        <v>-1.01522842639594E-2</v>
      </c>
      <c r="AD18" s="56" t="str">
        <f t="shared" si="6"/>
        <v>NEIMETH</v>
      </c>
      <c r="AE18" s="57">
        <f t="shared" si="16"/>
        <v>-1.01522842639594E-2</v>
      </c>
      <c r="AF18" s="57"/>
      <c r="AG18" s="54" t="str" cm="1">
        <f t="array" ref="AG18">IF($AH18="","",INDEX($V$9:$V$467,SMALL(IF($W$9:$W$467=$AH18,ROW($V$9:$V$467)-ROW($V$9)+1),COUNTIFS($AH$9:AH18,AH18))))</f>
        <v>UCAP</v>
      </c>
      <c r="AH18" s="55">
        <f>IF(ROWS($AH$9:AH18)&lt;=$AH$5,LARGE($W$9:$W$467,ROWS($AH$9:AH18)),"")</f>
        <v>8.2191780821917804E-2</v>
      </c>
      <c r="AJ18" s="56" t="str">
        <f t="shared" si="7"/>
        <v>UPDCREIT</v>
      </c>
      <c r="AK18" s="57">
        <f t="shared" si="17"/>
        <v>-0.28125000000000011</v>
      </c>
      <c r="AM18" s="56" t="str">
        <f t="shared" si="8"/>
        <v>IMG</v>
      </c>
      <c r="AN18" s="57">
        <f t="shared" si="9"/>
        <v>0.78438661710037194</v>
      </c>
      <c r="AP18" s="56" t="str">
        <f t="shared" si="10"/>
        <v>GTCO</v>
      </c>
      <c r="AQ18" s="58">
        <f t="shared" si="11"/>
        <v>11260395</v>
      </c>
      <c r="AR18" s="58"/>
      <c r="AS18" s="56" t="str">
        <f t="shared" si="12"/>
        <v>FBNH</v>
      </c>
      <c r="AT18" s="59">
        <f t="shared" si="13"/>
        <v>126212042.95</v>
      </c>
    </row>
    <row r="19" spans="2:46" x14ac:dyDescent="0.3">
      <c r="B19" s="60" t="s">
        <v>36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62">
        <v>248609</v>
      </c>
      <c r="J19" s="63">
        <v>25582160.699999999</v>
      </c>
      <c r="K19" s="46">
        <v>0.17422680412371139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248609</v>
      </c>
      <c r="Z19" s="53">
        <f t="shared" si="5"/>
        <v>25582160.699999999</v>
      </c>
    </row>
    <row r="20" spans="2:46" x14ac:dyDescent="0.3">
      <c r="B20" s="60" t="s">
        <v>37</v>
      </c>
      <c r="C20" s="41">
        <v>379</v>
      </c>
      <c r="D20" s="41">
        <v>379</v>
      </c>
      <c r="E20" s="41">
        <v>379</v>
      </c>
      <c r="F20" s="42">
        <v>379</v>
      </c>
      <c r="G20" s="43">
        <v>0</v>
      </c>
      <c r="H20" s="43">
        <v>0</v>
      </c>
      <c r="I20" s="62">
        <v>36310</v>
      </c>
      <c r="J20" s="63">
        <v>12430112.5</v>
      </c>
      <c r="K20" s="46">
        <v>0.95966907962771453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BUAFOODS</v>
      </c>
      <c r="W20" s="52">
        <f t="shared" si="15"/>
        <v>0</v>
      </c>
      <c r="X20" s="52">
        <f t="shared" si="3"/>
        <v>0.95966907962771453</v>
      </c>
      <c r="Y20" s="53">
        <f t="shared" si="4"/>
        <v>36310</v>
      </c>
      <c r="Z20" s="53">
        <f t="shared" si="5"/>
        <v>12430112.5</v>
      </c>
    </row>
    <row r="21" spans="2:46" x14ac:dyDescent="0.3">
      <c r="B21" s="60" t="s">
        <v>42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62">
        <v>67988</v>
      </c>
      <c r="J21" s="63">
        <v>1250407.95</v>
      </c>
      <c r="K21" s="46">
        <v>3.6842105263157787E-2</v>
      </c>
      <c r="L21" s="47"/>
      <c r="N21" s="66">
        <f>COUNTIF($H$9:$H$173,"&gt;0.00")</f>
        <v>32</v>
      </c>
      <c r="O21" s="66">
        <f>COUNTIF($H$9:$H$286,"&lt;0.00")</f>
        <v>11</v>
      </c>
      <c r="P21" s="66">
        <f>COUNTIF($H$9:$H$175,"=0.00")</f>
        <v>80</v>
      </c>
      <c r="Q21" s="67">
        <f>N21/O21</f>
        <v>2.9090909090909092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67988</v>
      </c>
      <c r="Z21" s="53">
        <f t="shared" si="5"/>
        <v>1250407.95</v>
      </c>
      <c r="AG21" s="57"/>
      <c r="AH21" s="57"/>
      <c r="AI21" s="68"/>
    </row>
    <row r="22" spans="2:46" x14ac:dyDescent="0.3">
      <c r="B22" s="60" t="s">
        <v>43</v>
      </c>
      <c r="C22" s="41">
        <v>33.700000000000003</v>
      </c>
      <c r="D22" s="61">
        <v>33.700000000000003</v>
      </c>
      <c r="E22" s="61">
        <v>33.700000000000003</v>
      </c>
      <c r="F22" s="42">
        <v>33.700000000000003</v>
      </c>
      <c r="G22" s="43">
        <v>0</v>
      </c>
      <c r="H22" s="43">
        <v>0</v>
      </c>
      <c r="I22" s="62">
        <v>9075</v>
      </c>
      <c r="J22" s="63">
        <v>284097.65000000002</v>
      </c>
      <c r="K22" s="46">
        <v>0.61630695443645078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0.61630695443645078</v>
      </c>
      <c r="Y22" s="53">
        <f t="shared" si="4"/>
        <v>9075</v>
      </c>
      <c r="Z22" s="53">
        <f t="shared" si="5"/>
        <v>284097.65000000002</v>
      </c>
      <c r="AG22" s="57"/>
      <c r="AH22" s="57"/>
      <c r="AI22" s="68"/>
    </row>
    <row r="23" spans="2:46" x14ac:dyDescent="0.3">
      <c r="B23" s="60" t="s">
        <v>44</v>
      </c>
      <c r="C23" s="41">
        <v>1.4</v>
      </c>
      <c r="D23" s="61">
        <v>1.44</v>
      </c>
      <c r="E23" s="61">
        <v>1.4</v>
      </c>
      <c r="F23" s="42">
        <v>1.44</v>
      </c>
      <c r="G23" s="43">
        <v>4.0000000000000036E-2</v>
      </c>
      <c r="H23" s="43">
        <v>2.8571428571428599</v>
      </c>
      <c r="I23" s="62">
        <v>978402</v>
      </c>
      <c r="J23" s="63">
        <v>1399802.8799999999</v>
      </c>
      <c r="K23" s="46">
        <v>-0.19553072625698331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2.8571428571428598E-2</v>
      </c>
      <c r="X23" s="52">
        <f t="shared" si="3"/>
        <v>-0.19553072625698331</v>
      </c>
      <c r="Y23" s="53">
        <f t="shared" si="4"/>
        <v>978402</v>
      </c>
      <c r="Z23" s="53">
        <f t="shared" si="5"/>
        <v>1399802.8799999999</v>
      </c>
      <c r="AG23" s="57"/>
      <c r="AH23" s="57"/>
      <c r="AI23" s="68"/>
    </row>
    <row r="24" spans="2:46" x14ac:dyDescent="0.3">
      <c r="B24" s="60" t="s">
        <v>45</v>
      </c>
      <c r="C24" s="41">
        <v>3.04</v>
      </c>
      <c r="D24" s="61">
        <v>3.04</v>
      </c>
      <c r="E24" s="61">
        <v>3.04</v>
      </c>
      <c r="F24" s="42">
        <v>3.04</v>
      </c>
      <c r="G24" s="43">
        <v>0</v>
      </c>
      <c r="H24" s="43">
        <v>0</v>
      </c>
      <c r="I24" s="62">
        <v>89876</v>
      </c>
      <c r="J24" s="63">
        <v>260881.56</v>
      </c>
      <c r="K24" s="46">
        <v>-0.26746987951807233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-0.26746987951807233</v>
      </c>
      <c r="Y24" s="53">
        <f t="shared" si="4"/>
        <v>89876</v>
      </c>
      <c r="Z24" s="53">
        <f t="shared" si="5"/>
        <v>260881.56</v>
      </c>
      <c r="AG24" s="57"/>
      <c r="AH24" s="57"/>
      <c r="AI24" s="68"/>
    </row>
    <row r="25" spans="2:46" x14ac:dyDescent="0.3">
      <c r="B25" s="60" t="s">
        <v>46</v>
      </c>
      <c r="C25" s="41">
        <v>1.95</v>
      </c>
      <c r="D25" s="41">
        <v>2.12</v>
      </c>
      <c r="E25" s="41">
        <v>2.0099999999999998</v>
      </c>
      <c r="F25" s="42">
        <v>2.09</v>
      </c>
      <c r="G25" s="43">
        <v>0.1399999999999999</v>
      </c>
      <c r="H25" s="43">
        <v>7.1794871794871744</v>
      </c>
      <c r="I25" s="62">
        <v>7182730</v>
      </c>
      <c r="J25" s="63">
        <v>14858156.550000001</v>
      </c>
      <c r="K25" s="46">
        <v>6.0913705583756306E-2</v>
      </c>
      <c r="L25" s="47"/>
      <c r="V25" s="7" t="str">
        <f t="shared" si="2"/>
        <v>CHAMS</v>
      </c>
      <c r="W25" s="52">
        <f t="shared" si="15"/>
        <v>7.1794871794871748E-2</v>
      </c>
      <c r="X25" s="52">
        <f t="shared" si="3"/>
        <v>6.0913705583756306E-2</v>
      </c>
      <c r="Y25" s="53">
        <f t="shared" si="4"/>
        <v>7182730</v>
      </c>
      <c r="Z25" s="53">
        <f t="shared" si="5"/>
        <v>14858156.550000001</v>
      </c>
      <c r="AG25" s="57"/>
      <c r="AH25" s="57"/>
      <c r="AI25" s="68"/>
    </row>
    <row r="26" spans="2:46" x14ac:dyDescent="0.3">
      <c r="B26" s="60" t="s">
        <v>47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502</v>
      </c>
      <c r="J26" s="63">
        <v>2002.98</v>
      </c>
      <c r="K26" s="46">
        <v>-0.10843373493975905</v>
      </c>
      <c r="L26" s="47"/>
      <c r="O26" t="s">
        <v>48</v>
      </c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502</v>
      </c>
      <c r="Z26" s="53">
        <f t="shared" si="5"/>
        <v>2002.98</v>
      </c>
      <c r="AG26" s="57"/>
      <c r="AH26" s="57"/>
      <c r="AI26" s="68"/>
    </row>
    <row r="27" spans="2:46" x14ac:dyDescent="0.3">
      <c r="B27" s="60" t="s">
        <v>49</v>
      </c>
      <c r="C27" s="41">
        <v>2.8</v>
      </c>
      <c r="D27" s="61">
        <v>2.98</v>
      </c>
      <c r="E27" s="61">
        <v>2.87</v>
      </c>
      <c r="F27" s="42">
        <v>2.98</v>
      </c>
      <c r="G27" s="43">
        <v>0.18000000000000016</v>
      </c>
      <c r="H27" s="43">
        <v>6.428571428571435</v>
      </c>
      <c r="I27" s="62">
        <v>1241820</v>
      </c>
      <c r="J27" s="63">
        <v>3631599.8</v>
      </c>
      <c r="K27" s="46">
        <v>-0.46785714285714286</v>
      </c>
      <c r="L27" s="47"/>
      <c r="V27" s="7" t="str">
        <f t="shared" si="2"/>
        <v>CILEASING</v>
      </c>
      <c r="W27" s="52">
        <f t="shared" si="15"/>
        <v>6.4285714285714349E-2</v>
      </c>
      <c r="X27" s="52">
        <f t="shared" si="3"/>
        <v>-0.46785714285714286</v>
      </c>
      <c r="Y27" s="53">
        <f t="shared" si="4"/>
        <v>1241820</v>
      </c>
      <c r="Z27" s="53">
        <f t="shared" si="5"/>
        <v>3631599.8</v>
      </c>
      <c r="AG27" s="57"/>
      <c r="AH27" s="57"/>
      <c r="AI27" s="68"/>
    </row>
    <row r="28" spans="2:46" x14ac:dyDescent="0.3">
      <c r="B28" s="60" t="s">
        <v>50</v>
      </c>
      <c r="C28" s="41">
        <v>1.34</v>
      </c>
      <c r="D28" s="61">
        <v>1.34</v>
      </c>
      <c r="E28" s="61">
        <v>1.34</v>
      </c>
      <c r="F28" s="42">
        <v>1.34</v>
      </c>
      <c r="G28" s="43">
        <v>0</v>
      </c>
      <c r="H28" s="43">
        <v>0</v>
      </c>
      <c r="I28" s="62">
        <v>70150</v>
      </c>
      <c r="J28" s="63">
        <v>93116.5</v>
      </c>
      <c r="K28" s="46">
        <v>-8.843537414965974E-2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-8.843537414965974E-2</v>
      </c>
      <c r="Y28" s="53">
        <f t="shared" si="4"/>
        <v>70150</v>
      </c>
      <c r="Z28" s="53">
        <f t="shared" si="5"/>
        <v>93116.5</v>
      </c>
      <c r="AG28" s="57"/>
      <c r="AH28" s="57"/>
      <c r="AI28" s="68"/>
    </row>
    <row r="29" spans="2:46" x14ac:dyDescent="0.3">
      <c r="B29" s="60" t="s">
        <v>51</v>
      </c>
      <c r="C29" s="41">
        <v>144</v>
      </c>
      <c r="D29" s="41">
        <v>144</v>
      </c>
      <c r="E29" s="41">
        <v>144</v>
      </c>
      <c r="F29" s="42">
        <v>144</v>
      </c>
      <c r="G29" s="43">
        <v>0</v>
      </c>
      <c r="H29" s="43">
        <v>0</v>
      </c>
      <c r="I29" s="62">
        <v>7210</v>
      </c>
      <c r="J29" s="63">
        <v>943455.4</v>
      </c>
      <c r="K29" s="46">
        <v>0.71632896305125127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0.71632896305125127</v>
      </c>
      <c r="Y29" s="53">
        <f t="shared" si="4"/>
        <v>7210</v>
      </c>
      <c r="Z29" s="53">
        <f t="shared" si="5"/>
        <v>943455.4</v>
      </c>
      <c r="AG29" s="57"/>
      <c r="AH29" s="57"/>
      <c r="AI29" s="68"/>
    </row>
    <row r="30" spans="2:46" x14ac:dyDescent="0.3">
      <c r="B30" s="60" t="s">
        <v>52</v>
      </c>
      <c r="C30" s="41">
        <v>2.11</v>
      </c>
      <c r="D30" s="41">
        <v>2.3199999999999998</v>
      </c>
      <c r="E30" s="41">
        <v>2.11</v>
      </c>
      <c r="F30" s="42">
        <v>2.3199999999999998</v>
      </c>
      <c r="G30" s="43">
        <v>0.20999999999999996</v>
      </c>
      <c r="H30" s="43">
        <v>9.9526066350710884</v>
      </c>
      <c r="I30" s="62">
        <v>2423416</v>
      </c>
      <c r="J30" s="63">
        <v>5510742.8499999996</v>
      </c>
      <c r="K30" s="46">
        <v>0.65714285714285703</v>
      </c>
      <c r="L30" s="47"/>
      <c r="V30" s="7" t="str">
        <f t="shared" si="2"/>
        <v>CORNERST</v>
      </c>
      <c r="W30" s="52">
        <f t="shared" si="15"/>
        <v>9.9526066350710887E-2</v>
      </c>
      <c r="X30" s="52">
        <f t="shared" si="3"/>
        <v>0.65714285714285703</v>
      </c>
      <c r="Y30" s="53">
        <f t="shared" si="4"/>
        <v>2423416</v>
      </c>
      <c r="Z30" s="53">
        <f t="shared" si="5"/>
        <v>5510742.8499999996</v>
      </c>
      <c r="AG30" s="57"/>
      <c r="AH30" s="57"/>
      <c r="AI30" s="68"/>
    </row>
    <row r="31" spans="2:46" x14ac:dyDescent="0.3">
      <c r="B31" s="60" t="s">
        <v>53</v>
      </c>
      <c r="C31" s="41">
        <v>11.25</v>
      </c>
      <c r="D31" s="41">
        <v>11.25</v>
      </c>
      <c r="E31" s="41">
        <v>11.25</v>
      </c>
      <c r="F31" s="42">
        <v>11.25</v>
      </c>
      <c r="G31" s="43">
        <v>0</v>
      </c>
      <c r="H31" s="43">
        <v>0</v>
      </c>
      <c r="I31" s="62">
        <v>183199</v>
      </c>
      <c r="J31" s="63">
        <v>2080263.4</v>
      </c>
      <c r="K31" s="46">
        <v>0.25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0.25</v>
      </c>
      <c r="Y31" s="53">
        <f t="shared" si="4"/>
        <v>183199</v>
      </c>
      <c r="Z31" s="53">
        <f t="shared" si="5"/>
        <v>2080263.4</v>
      </c>
    </row>
    <row r="32" spans="2:46" x14ac:dyDescent="0.3">
      <c r="B32" s="60" t="s">
        <v>54</v>
      </c>
      <c r="C32" s="41">
        <v>3.26</v>
      </c>
      <c r="D32" s="61">
        <v>3.2</v>
      </c>
      <c r="E32" s="61">
        <v>3.1</v>
      </c>
      <c r="F32" s="42">
        <v>3.1</v>
      </c>
      <c r="G32" s="43">
        <v>-0.1599999999999997</v>
      </c>
      <c r="H32" s="43">
        <v>-4.9079754601226906</v>
      </c>
      <c r="I32" s="62">
        <v>1498035</v>
      </c>
      <c r="J32" s="63">
        <v>4723904.95</v>
      </c>
      <c r="K32" s="46">
        <v>0.31914893617021267</v>
      </c>
      <c r="L32" s="47"/>
      <c r="V32" s="7" t="str">
        <f t="shared" si="2"/>
        <v>CUTIX</v>
      </c>
      <c r="W32" s="52">
        <f t="shared" si="15"/>
        <v>-4.9079754601226905E-2</v>
      </c>
      <c r="X32" s="52">
        <f t="shared" si="3"/>
        <v>0.31914893617021267</v>
      </c>
      <c r="Y32" s="53">
        <f t="shared" si="4"/>
        <v>1498035</v>
      </c>
      <c r="Z32" s="53">
        <f t="shared" si="5"/>
        <v>4723904.95</v>
      </c>
    </row>
    <row r="33" spans="2:26" x14ac:dyDescent="0.3">
      <c r="B33" s="60" t="s">
        <v>55</v>
      </c>
      <c r="C33" s="41">
        <v>5.85</v>
      </c>
      <c r="D33" s="61">
        <v>5.85</v>
      </c>
      <c r="E33" s="61">
        <v>5.85</v>
      </c>
      <c r="F33" s="42">
        <v>5.85</v>
      </c>
      <c r="G33" s="43">
        <v>0</v>
      </c>
      <c r="H33" s="43">
        <v>0</v>
      </c>
      <c r="I33" s="62">
        <v>609894</v>
      </c>
      <c r="J33" s="63">
        <v>3455019.2</v>
      </c>
      <c r="K33" s="46">
        <v>-0.29518072289156638</v>
      </c>
      <c r="V33" s="7" t="str">
        <f t="shared" si="2"/>
        <v>CWG</v>
      </c>
      <c r="W33" s="52">
        <f t="shared" si="15"/>
        <v>0</v>
      </c>
      <c r="X33" s="52">
        <f t="shared" si="3"/>
        <v>-0.29518072289156638</v>
      </c>
      <c r="Y33" s="53">
        <f t="shared" si="4"/>
        <v>609894</v>
      </c>
      <c r="Z33" s="53">
        <f t="shared" si="5"/>
        <v>3455019.2</v>
      </c>
    </row>
    <row r="34" spans="2:26" x14ac:dyDescent="0.3">
      <c r="B34" s="60" t="s">
        <v>56</v>
      </c>
      <c r="C34" s="41">
        <v>0.43</v>
      </c>
      <c r="D34" s="41">
        <v>0.47</v>
      </c>
      <c r="E34" s="41">
        <v>0.39</v>
      </c>
      <c r="F34" s="42">
        <v>0.47</v>
      </c>
      <c r="G34" s="43">
        <v>3.999999999999998E-2</v>
      </c>
      <c r="H34" s="43">
        <v>9.302325581395344</v>
      </c>
      <c r="I34" s="62">
        <v>18797386</v>
      </c>
      <c r="J34" s="63">
        <v>8095345.9800000004</v>
      </c>
      <c r="K34" s="46">
        <v>-0.47777777777777786</v>
      </c>
      <c r="L34" s="47"/>
      <c r="V34" s="7" t="str">
        <f t="shared" si="2"/>
        <v>DAARCOMM</v>
      </c>
      <c r="W34" s="52">
        <f t="shared" si="15"/>
        <v>9.3023255813953445E-2</v>
      </c>
      <c r="X34" s="52">
        <f t="shared" si="3"/>
        <v>-0.47777777777777786</v>
      </c>
      <c r="Y34" s="53">
        <f t="shared" si="4"/>
        <v>18797386</v>
      </c>
      <c r="Z34" s="53">
        <f t="shared" si="5"/>
        <v>8095345.9800000004</v>
      </c>
    </row>
    <row r="35" spans="2:26" x14ac:dyDescent="0.3">
      <c r="B35" s="60" t="s">
        <v>57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62">
        <v>11083</v>
      </c>
      <c r="J35" s="63">
        <v>5306540.4000000004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11083</v>
      </c>
      <c r="Z35" s="53">
        <f t="shared" si="5"/>
        <v>5306540.4000000004</v>
      </c>
    </row>
    <row r="36" spans="2:26" x14ac:dyDescent="0.3">
      <c r="B36" s="60" t="s">
        <v>58</v>
      </c>
      <c r="C36" s="41">
        <v>38.5</v>
      </c>
      <c r="D36" s="61">
        <v>38.5</v>
      </c>
      <c r="E36" s="61">
        <v>38.5</v>
      </c>
      <c r="F36" s="42">
        <v>38.5</v>
      </c>
      <c r="G36" s="43">
        <v>0</v>
      </c>
      <c r="H36" s="43">
        <v>0</v>
      </c>
      <c r="I36" s="62">
        <v>939717</v>
      </c>
      <c r="J36" s="63">
        <v>34817636.649999999</v>
      </c>
      <c r="K36" s="46">
        <v>-0.32456140350877194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-0.32456140350877194</v>
      </c>
      <c r="Y36" s="53">
        <f t="shared" si="4"/>
        <v>939717</v>
      </c>
      <c r="Z36" s="53">
        <f t="shared" si="5"/>
        <v>34817636.649999999</v>
      </c>
    </row>
    <row r="37" spans="2:26" x14ac:dyDescent="0.3">
      <c r="B37" s="60" t="s">
        <v>59</v>
      </c>
      <c r="C37" s="41">
        <v>0.51</v>
      </c>
      <c r="D37" s="41">
        <v>0.56000000000000005</v>
      </c>
      <c r="E37" s="41">
        <v>0.55000000000000004</v>
      </c>
      <c r="F37" s="42">
        <v>0.56000000000000005</v>
      </c>
      <c r="G37" s="43">
        <v>5.0000000000000044E-2</v>
      </c>
      <c r="H37" s="43">
        <v>9.8039215686274588</v>
      </c>
      <c r="I37" s="62">
        <v>5704706</v>
      </c>
      <c r="J37" s="63">
        <v>3191626.29</v>
      </c>
      <c r="K37" s="46">
        <v>-3.4482758620689502E-2</v>
      </c>
      <c r="L37" s="47"/>
      <c r="V37" s="7" t="str">
        <f t="shared" si="2"/>
        <v>DEAPCAP</v>
      </c>
      <c r="W37" s="52">
        <f t="shared" si="15"/>
        <v>9.8039215686274592E-2</v>
      </c>
      <c r="X37" s="52">
        <f t="shared" si="3"/>
        <v>-3.4482758620689502E-2</v>
      </c>
      <c r="Y37" s="53">
        <f t="shared" si="4"/>
        <v>5704706</v>
      </c>
      <c r="Z37" s="53">
        <f t="shared" si="5"/>
        <v>3191626.29</v>
      </c>
    </row>
    <row r="38" spans="2:26" x14ac:dyDescent="0.3">
      <c r="B38" s="60" t="s">
        <v>60</v>
      </c>
      <c r="C38" s="41">
        <v>2.99</v>
      </c>
      <c r="D38" s="41">
        <v>3</v>
      </c>
      <c r="E38" s="41">
        <v>2.9</v>
      </c>
      <c r="F38" s="42">
        <v>2.99</v>
      </c>
      <c r="G38" s="43">
        <v>0</v>
      </c>
      <c r="H38" s="43">
        <v>0</v>
      </c>
      <c r="I38" s="62">
        <v>3110599</v>
      </c>
      <c r="J38" s="63">
        <v>9182876.6999999993</v>
      </c>
      <c r="K38" s="46">
        <v>3.1034482758620863E-2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3.1034482758620863E-2</v>
      </c>
      <c r="Y38" s="53">
        <f t="shared" si="4"/>
        <v>3110599</v>
      </c>
      <c r="Z38" s="53">
        <f t="shared" si="5"/>
        <v>9182876.6999999993</v>
      </c>
    </row>
    <row r="39" spans="2:26" x14ac:dyDescent="0.3">
      <c r="B39" s="60" t="s">
        <v>61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52</v>
      </c>
      <c r="J39" s="63">
        <v>910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52</v>
      </c>
      <c r="Z39" s="53">
        <f t="shared" si="5"/>
        <v>910</v>
      </c>
    </row>
    <row r="40" spans="2:26" x14ac:dyDescent="0.3">
      <c r="B40" s="60" t="s">
        <v>62</v>
      </c>
      <c r="C40" s="41">
        <v>19.899999999999999</v>
      </c>
      <c r="D40" s="41">
        <v>21.25</v>
      </c>
      <c r="E40" s="41">
        <v>20.3</v>
      </c>
      <c r="F40" s="42">
        <v>21</v>
      </c>
      <c r="G40" s="43">
        <v>1.1000000000000014</v>
      </c>
      <c r="H40" s="43">
        <v>5.5276381909547814</v>
      </c>
      <c r="I40" s="62">
        <v>1631966</v>
      </c>
      <c r="J40" s="63">
        <v>34159405.850000001</v>
      </c>
      <c r="K40" s="46">
        <v>0.51624548736462095</v>
      </c>
      <c r="L40" s="47"/>
      <c r="V40" s="7" t="str">
        <f t="shared" si="2"/>
        <v>ETERNA</v>
      </c>
      <c r="W40" s="52">
        <f t="shared" si="15"/>
        <v>5.5276381909547811E-2</v>
      </c>
      <c r="X40" s="52">
        <f t="shared" si="3"/>
        <v>0.51624548736462095</v>
      </c>
      <c r="Y40" s="53">
        <f t="shared" si="4"/>
        <v>1631966</v>
      </c>
      <c r="Z40" s="53">
        <f t="shared" si="5"/>
        <v>34159405.850000001</v>
      </c>
    </row>
    <row r="41" spans="2:26" x14ac:dyDescent="0.3">
      <c r="B41" s="60" t="s">
        <v>63</v>
      </c>
      <c r="C41" s="41">
        <v>20.45</v>
      </c>
      <c r="D41" s="61">
        <v>20.45</v>
      </c>
      <c r="E41" s="61">
        <v>20.45</v>
      </c>
      <c r="F41" s="42">
        <v>20.45</v>
      </c>
      <c r="G41" s="43">
        <v>0</v>
      </c>
      <c r="H41" s="43">
        <v>0</v>
      </c>
      <c r="I41" s="62">
        <v>45381</v>
      </c>
      <c r="J41" s="63">
        <v>939425.25</v>
      </c>
      <c r="K41" s="46">
        <v>-2.1531100478468845E-2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-2.1531100478468845E-2</v>
      </c>
      <c r="Y41" s="53">
        <f t="shared" si="4"/>
        <v>45381</v>
      </c>
      <c r="Z41" s="53">
        <f t="shared" si="5"/>
        <v>939425.25</v>
      </c>
    </row>
    <row r="42" spans="2:26" x14ac:dyDescent="0.3">
      <c r="B42" s="60" t="s">
        <v>64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194840</v>
      </c>
      <c r="J42" s="63">
        <v>1037907.8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194840</v>
      </c>
      <c r="Z42" s="53">
        <f t="shared" si="5"/>
        <v>1037907.8</v>
      </c>
    </row>
    <row r="43" spans="2:26" x14ac:dyDescent="0.3">
      <c r="B43" s="60" t="s">
        <v>65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3500</v>
      </c>
      <c r="J43" s="63">
        <v>10500</v>
      </c>
      <c r="K43" s="46">
        <v>0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0</v>
      </c>
      <c r="Y43" s="53">
        <f t="shared" si="4"/>
        <v>3500</v>
      </c>
      <c r="Z43" s="53">
        <f t="shared" si="5"/>
        <v>10500</v>
      </c>
    </row>
    <row r="44" spans="2:26" x14ac:dyDescent="0.3">
      <c r="B44" s="60" t="s">
        <v>66</v>
      </c>
      <c r="C44" s="41">
        <v>20</v>
      </c>
      <c r="D44" s="61">
        <v>20.9</v>
      </c>
      <c r="E44" s="61">
        <v>20</v>
      </c>
      <c r="F44" s="42">
        <v>20.350000000000001</v>
      </c>
      <c r="G44" s="43">
        <v>0.35000000000000142</v>
      </c>
      <c r="H44" s="43">
        <v>1.7500000000000071</v>
      </c>
      <c r="I44" s="62">
        <v>6263596</v>
      </c>
      <c r="J44" s="63">
        <v>126212042.95</v>
      </c>
      <c r="K44" s="46">
        <v>-0.13588110403397025</v>
      </c>
      <c r="L44" s="47"/>
      <c r="V44" s="7" t="str">
        <f t="shared" si="2"/>
        <v>FBNH</v>
      </c>
      <c r="W44" s="52">
        <f t="shared" si="15"/>
        <v>1.7500000000000071E-2</v>
      </c>
      <c r="X44" s="52">
        <f t="shared" si="3"/>
        <v>-0.13588110403397025</v>
      </c>
      <c r="Y44" s="53">
        <f t="shared" si="4"/>
        <v>6263596</v>
      </c>
      <c r="Z44" s="53">
        <f t="shared" si="5"/>
        <v>126212042.95</v>
      </c>
    </row>
    <row r="45" spans="2:26" x14ac:dyDescent="0.3">
      <c r="B45" s="60" t="s">
        <v>67</v>
      </c>
      <c r="C45" s="41">
        <v>7.6</v>
      </c>
      <c r="D45" s="61">
        <v>7.6</v>
      </c>
      <c r="E45" s="61">
        <v>7.4</v>
      </c>
      <c r="F45" s="42">
        <v>7.6</v>
      </c>
      <c r="G45" s="43">
        <v>0</v>
      </c>
      <c r="H45" s="43">
        <v>0</v>
      </c>
      <c r="I45" s="62">
        <v>24681322</v>
      </c>
      <c r="J45" s="63">
        <v>187375281.80000001</v>
      </c>
      <c r="K45" s="46">
        <v>2.7027027027026973E-2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2.7027027027026973E-2</v>
      </c>
      <c r="Y45" s="53">
        <f t="shared" si="4"/>
        <v>24681322</v>
      </c>
      <c r="Z45" s="53">
        <f t="shared" si="5"/>
        <v>187375281.80000001</v>
      </c>
    </row>
    <row r="46" spans="2:26" x14ac:dyDescent="0.3">
      <c r="B46" s="60" t="s">
        <v>68</v>
      </c>
      <c r="C46" s="41">
        <v>10.6</v>
      </c>
      <c r="D46" s="61">
        <v>10.75</v>
      </c>
      <c r="E46" s="61">
        <v>10.6</v>
      </c>
      <c r="F46" s="42">
        <v>10.75</v>
      </c>
      <c r="G46" s="43">
        <v>0.15000000000000036</v>
      </c>
      <c r="H46" s="43">
        <v>1.4150943396226447</v>
      </c>
      <c r="I46" s="62">
        <v>4933075</v>
      </c>
      <c r="J46" s="63">
        <v>52572327.049999997</v>
      </c>
      <c r="K46" s="46">
        <v>-9.2165898617511122E-3</v>
      </c>
      <c r="L46" s="47"/>
      <c r="V46" s="7" t="str">
        <f t="shared" si="2"/>
        <v>FIDELITYBK</v>
      </c>
      <c r="W46" s="52">
        <f t="shared" si="15"/>
        <v>1.4150943396226447E-2</v>
      </c>
      <c r="X46" s="52">
        <f t="shared" si="3"/>
        <v>-9.2165898617511122E-3</v>
      </c>
      <c r="Y46" s="53">
        <f t="shared" si="4"/>
        <v>4933075</v>
      </c>
      <c r="Z46" s="53">
        <f t="shared" si="5"/>
        <v>52572327.049999997</v>
      </c>
    </row>
    <row r="47" spans="2:26" x14ac:dyDescent="0.3">
      <c r="B47" s="60" t="s">
        <v>69</v>
      </c>
      <c r="C47" s="41">
        <v>13.75</v>
      </c>
      <c r="D47" s="61">
        <v>13.75</v>
      </c>
      <c r="E47" s="61">
        <v>13.75</v>
      </c>
      <c r="F47" s="42">
        <v>13.75</v>
      </c>
      <c r="G47" s="43">
        <v>0</v>
      </c>
      <c r="H47" s="43">
        <v>0</v>
      </c>
      <c r="I47" s="62">
        <v>492394</v>
      </c>
      <c r="J47" s="63">
        <v>6173004.4000000004</v>
      </c>
      <c r="K47" s="46">
        <v>-0.2142857142857143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-0.2142857142857143</v>
      </c>
      <c r="Y47" s="53">
        <f t="shared" si="4"/>
        <v>492394</v>
      </c>
      <c r="Z47" s="53">
        <f t="shared" si="5"/>
        <v>6173004.4000000004</v>
      </c>
    </row>
    <row r="48" spans="2:26" x14ac:dyDescent="0.3">
      <c r="B48" s="60" t="s">
        <v>70</v>
      </c>
      <c r="C48" s="41">
        <v>44.8</v>
      </c>
      <c r="D48" s="61">
        <v>44.8</v>
      </c>
      <c r="E48" s="61">
        <v>44.8</v>
      </c>
      <c r="F48" s="42">
        <v>44.8</v>
      </c>
      <c r="G48" s="43">
        <v>0</v>
      </c>
      <c r="H48" s="43">
        <v>0</v>
      </c>
      <c r="I48" s="62">
        <v>82445</v>
      </c>
      <c r="J48" s="63">
        <v>3398118</v>
      </c>
      <c r="K48" s="46">
        <v>0.35552193645990915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0.35552193645990915</v>
      </c>
      <c r="Y48" s="53">
        <f t="shared" si="4"/>
        <v>82445</v>
      </c>
      <c r="Z48" s="53">
        <f t="shared" si="5"/>
        <v>3398118</v>
      </c>
    </row>
    <row r="49" spans="2:26" x14ac:dyDescent="0.3">
      <c r="B49" s="60" t="s">
        <v>71</v>
      </c>
      <c r="C49" s="41">
        <v>2</v>
      </c>
      <c r="D49" s="61">
        <v>1.94</v>
      </c>
      <c r="E49" s="61">
        <v>1.8</v>
      </c>
      <c r="F49" s="42">
        <v>1.9</v>
      </c>
      <c r="G49" s="43">
        <v>-0.10000000000000009</v>
      </c>
      <c r="H49" s="43">
        <v>-5.0000000000000044</v>
      </c>
      <c r="I49" s="62">
        <v>2207996</v>
      </c>
      <c r="J49" s="63">
        <v>4202631.3499999996</v>
      </c>
      <c r="K49" s="46">
        <v>0.28378378378378377</v>
      </c>
      <c r="L49" s="47"/>
      <c r="V49" s="7" t="str">
        <f t="shared" si="2"/>
        <v>FTNCOCOA</v>
      </c>
      <c r="W49" s="52">
        <f t="shared" si="15"/>
        <v>-5.0000000000000044E-2</v>
      </c>
      <c r="X49" s="52">
        <f t="shared" si="3"/>
        <v>0.28378378378378377</v>
      </c>
      <c r="Y49" s="53">
        <f t="shared" si="4"/>
        <v>2207996</v>
      </c>
      <c r="Z49" s="53">
        <f t="shared" si="5"/>
        <v>4202631.3499999996</v>
      </c>
    </row>
    <row r="50" spans="2:26" x14ac:dyDescent="0.3">
      <c r="B50" s="60" t="s">
        <v>72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601</v>
      </c>
      <c r="J50" s="63">
        <v>540900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601</v>
      </c>
      <c r="Z50" s="53">
        <f t="shared" si="5"/>
        <v>540900</v>
      </c>
    </row>
    <row r="51" spans="2:26" x14ac:dyDescent="0.3">
      <c r="B51" s="60" t="s">
        <v>73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7980</v>
      </c>
      <c r="J51" s="63">
        <v>27137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7980</v>
      </c>
      <c r="Z51" s="53">
        <f t="shared" si="5"/>
        <v>27137</v>
      </c>
    </row>
    <row r="52" spans="2:26" x14ac:dyDescent="0.3">
      <c r="B52" s="60" t="s">
        <v>74</v>
      </c>
      <c r="C52" s="41">
        <v>45.55</v>
      </c>
      <c r="D52" s="61">
        <v>45.65</v>
      </c>
      <c r="E52" s="61">
        <v>45.55</v>
      </c>
      <c r="F52" s="42">
        <v>45.6</v>
      </c>
      <c r="G52" s="43">
        <v>5.0000000000004263E-2</v>
      </c>
      <c r="H52" s="43">
        <v>0.10976948408343418</v>
      </c>
      <c r="I52" s="62">
        <v>11260395</v>
      </c>
      <c r="J52" s="63">
        <v>513210986.89999998</v>
      </c>
      <c r="K52" s="46">
        <v>0.125925925925926</v>
      </c>
      <c r="L52" s="47"/>
      <c r="V52" s="7" t="str">
        <f t="shared" si="2"/>
        <v>GTCO</v>
      </c>
      <c r="W52" s="52">
        <f t="shared" si="15"/>
        <v>1.0976948408343418E-3</v>
      </c>
      <c r="X52" s="52">
        <f t="shared" si="3"/>
        <v>0.125925925925926</v>
      </c>
      <c r="Y52" s="53">
        <f t="shared" si="4"/>
        <v>11260395</v>
      </c>
      <c r="Z52" s="53">
        <f t="shared" si="5"/>
        <v>513210986.89999998</v>
      </c>
    </row>
    <row r="53" spans="2:26" x14ac:dyDescent="0.3">
      <c r="B53" s="60" t="s">
        <v>75</v>
      </c>
      <c r="C53" s="41">
        <v>0.41</v>
      </c>
      <c r="D53" s="61">
        <v>0.41</v>
      </c>
      <c r="E53" s="61">
        <v>0.37</v>
      </c>
      <c r="F53" s="42">
        <v>0.41</v>
      </c>
      <c r="G53" s="43">
        <v>0</v>
      </c>
      <c r="H53" s="43">
        <v>0</v>
      </c>
      <c r="I53" s="62">
        <v>2945867</v>
      </c>
      <c r="J53" s="63">
        <v>1173678.52</v>
      </c>
      <c r="K53" s="46">
        <v>0.4137931034482758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0.4137931034482758</v>
      </c>
      <c r="Y53" s="53">
        <f t="shared" si="4"/>
        <v>2945867</v>
      </c>
      <c r="Z53" s="53">
        <f t="shared" si="5"/>
        <v>1173678.52</v>
      </c>
    </row>
    <row r="54" spans="2:26" x14ac:dyDescent="0.3">
      <c r="B54" s="60" t="s">
        <v>76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62">
        <v>151169</v>
      </c>
      <c r="J54" s="63">
        <v>9005273.5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151169</v>
      </c>
      <c r="Z54" s="53">
        <f t="shared" si="5"/>
        <v>9005273.5</v>
      </c>
    </row>
    <row r="55" spans="2:26" x14ac:dyDescent="0.3">
      <c r="B55" s="60" t="s">
        <v>77</v>
      </c>
      <c r="C55" s="41">
        <v>4</v>
      </c>
      <c r="D55" s="61">
        <v>4</v>
      </c>
      <c r="E55" s="61">
        <v>4</v>
      </c>
      <c r="F55" s="42">
        <v>4</v>
      </c>
      <c r="G55" s="43">
        <v>0</v>
      </c>
      <c r="H55" s="43">
        <v>0</v>
      </c>
      <c r="I55" s="62">
        <v>490846</v>
      </c>
      <c r="J55" s="63">
        <v>1939671.85</v>
      </c>
      <c r="K55" s="46">
        <v>0.20481927710843384</v>
      </c>
      <c r="L55" s="47"/>
      <c r="V55" s="7" t="str">
        <f t="shared" si="2"/>
        <v>HONYFLOUR</v>
      </c>
      <c r="W55" s="52">
        <f t="shared" si="15"/>
        <v>0</v>
      </c>
      <c r="X55" s="52">
        <f t="shared" si="3"/>
        <v>0.20481927710843384</v>
      </c>
      <c r="Y55" s="53">
        <f t="shared" si="4"/>
        <v>490846</v>
      </c>
      <c r="Z55" s="53">
        <f t="shared" si="5"/>
        <v>1939671.85</v>
      </c>
    </row>
    <row r="56" spans="2:26" x14ac:dyDescent="0.3">
      <c r="B56" s="60" t="s">
        <v>78</v>
      </c>
      <c r="C56" s="41">
        <v>7</v>
      </c>
      <c r="D56" s="61">
        <v>7.45</v>
      </c>
      <c r="E56" s="61">
        <v>7.45</v>
      </c>
      <c r="F56" s="42">
        <v>7.45</v>
      </c>
      <c r="G56" s="43">
        <v>0.45000000000000018</v>
      </c>
      <c r="H56" s="43">
        <v>6.4285714285714306</v>
      </c>
      <c r="I56" s="62">
        <v>368919</v>
      </c>
      <c r="J56" s="63">
        <v>2688116.05</v>
      </c>
      <c r="K56" s="46">
        <v>0.2416666666666667</v>
      </c>
      <c r="L56" s="47"/>
      <c r="V56" s="7" t="str">
        <f t="shared" si="2"/>
        <v>IKEJAHOTEL</v>
      </c>
      <c r="W56" s="52">
        <f t="shared" si="15"/>
        <v>6.4285714285714307E-2</v>
      </c>
      <c r="X56" s="52">
        <f t="shared" si="3"/>
        <v>0.2416666666666667</v>
      </c>
      <c r="Y56" s="53">
        <f t="shared" si="4"/>
        <v>368919</v>
      </c>
      <c r="Z56" s="53">
        <f t="shared" si="5"/>
        <v>2688116.05</v>
      </c>
    </row>
    <row r="57" spans="2:26" x14ac:dyDescent="0.3">
      <c r="B57" s="60" t="s">
        <v>79</v>
      </c>
      <c r="C57" s="41">
        <v>24</v>
      </c>
      <c r="D57" s="61">
        <v>24</v>
      </c>
      <c r="E57" s="61">
        <v>24</v>
      </c>
      <c r="F57" s="42">
        <v>24</v>
      </c>
      <c r="G57" s="43">
        <v>0</v>
      </c>
      <c r="H57" s="43">
        <v>0</v>
      </c>
      <c r="I57" s="62">
        <v>166906</v>
      </c>
      <c r="J57" s="63">
        <v>4406318.4000000004</v>
      </c>
      <c r="K57" s="46">
        <v>0.78438661710037194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0.78438661710037194</v>
      </c>
      <c r="Y57" s="53">
        <f t="shared" si="4"/>
        <v>166906</v>
      </c>
      <c r="Z57" s="53">
        <f t="shared" si="5"/>
        <v>4406318.4000000004</v>
      </c>
    </row>
    <row r="58" spans="2:26" x14ac:dyDescent="0.3">
      <c r="B58" s="60" t="s">
        <v>80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111040</v>
      </c>
      <c r="J58" s="63">
        <v>766176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111040</v>
      </c>
      <c r="Z58" s="53">
        <f t="shared" si="5"/>
        <v>766176</v>
      </c>
    </row>
    <row r="59" spans="2:26" x14ac:dyDescent="0.3">
      <c r="B59" s="60" t="s">
        <v>81</v>
      </c>
      <c r="C59" s="41">
        <v>4.5</v>
      </c>
      <c r="D59" s="41">
        <v>4.41</v>
      </c>
      <c r="E59" s="41">
        <v>4.3</v>
      </c>
      <c r="F59" s="42">
        <v>4.3</v>
      </c>
      <c r="G59" s="43">
        <v>-0.20000000000000018</v>
      </c>
      <c r="H59" s="43">
        <v>-4.4444444444444482</v>
      </c>
      <c r="I59" s="62">
        <v>3527125</v>
      </c>
      <c r="J59" s="63">
        <v>15250330.15</v>
      </c>
      <c r="K59" s="46">
        <v>-0.10416666666666663</v>
      </c>
      <c r="L59" s="47"/>
      <c r="V59" s="7" t="str">
        <f t="shared" si="2"/>
        <v>INTBREW</v>
      </c>
      <c r="W59" s="52">
        <f t="shared" si="15"/>
        <v>-4.4444444444444481E-2</v>
      </c>
      <c r="X59" s="52">
        <f t="shared" si="3"/>
        <v>-0.10416666666666663</v>
      </c>
      <c r="Y59" s="53">
        <f t="shared" si="4"/>
        <v>3527125</v>
      </c>
      <c r="Z59" s="53">
        <f t="shared" si="5"/>
        <v>15250330.15</v>
      </c>
    </row>
    <row r="60" spans="2:26" x14ac:dyDescent="0.3">
      <c r="B60" s="60" t="s">
        <v>82</v>
      </c>
      <c r="C60" s="41">
        <v>1.45</v>
      </c>
      <c r="D60" s="61">
        <v>1.57</v>
      </c>
      <c r="E60" s="61">
        <v>1.57</v>
      </c>
      <c r="F60" s="42">
        <v>1.57</v>
      </c>
      <c r="G60" s="43">
        <v>0.12000000000000011</v>
      </c>
      <c r="H60" s="43">
        <v>8.2758620689655249</v>
      </c>
      <c r="I60" s="62">
        <v>181689</v>
      </c>
      <c r="J60" s="63">
        <v>283741.53999999998</v>
      </c>
      <c r="K60" s="46">
        <v>0.12949640287769792</v>
      </c>
      <c r="V60" s="7" t="str">
        <f t="shared" si="2"/>
        <v>INTENEGINS</v>
      </c>
      <c r="W60" s="52">
        <f t="shared" si="15"/>
        <v>8.2758620689655255E-2</v>
      </c>
      <c r="X60" s="52">
        <f t="shared" si="3"/>
        <v>0.12949640287769792</v>
      </c>
      <c r="Y60" s="53">
        <f t="shared" si="4"/>
        <v>181689</v>
      </c>
      <c r="Z60" s="53">
        <f t="shared" si="5"/>
        <v>283741.53999999998</v>
      </c>
    </row>
    <row r="61" spans="2:26" x14ac:dyDescent="0.3">
      <c r="B61" s="60" t="s">
        <v>83</v>
      </c>
      <c r="C61" s="41">
        <v>2.25</v>
      </c>
      <c r="D61" s="61">
        <v>2.25</v>
      </c>
      <c r="E61" s="61">
        <v>2.2000000000000002</v>
      </c>
      <c r="F61" s="42">
        <v>2.2000000000000002</v>
      </c>
      <c r="G61" s="43">
        <v>-4.9999999999999822E-2</v>
      </c>
      <c r="H61" s="43">
        <v>-2.2222222222222143</v>
      </c>
      <c r="I61" s="62">
        <v>8897753</v>
      </c>
      <c r="J61" s="63">
        <v>19892209.199999999</v>
      </c>
      <c r="K61" s="46">
        <v>0.13402061855670122</v>
      </c>
      <c r="L61" s="47"/>
      <c r="V61" s="7" t="str">
        <f t="shared" si="2"/>
        <v>JAIZBANK</v>
      </c>
      <c r="W61" s="52">
        <f t="shared" si="15"/>
        <v>-2.2222222222222143E-2</v>
      </c>
      <c r="X61" s="52">
        <f t="shared" si="3"/>
        <v>0.13402061855670122</v>
      </c>
      <c r="Y61" s="53">
        <f t="shared" si="4"/>
        <v>8897753</v>
      </c>
      <c r="Z61" s="53">
        <f t="shared" si="5"/>
        <v>19892209.199999999</v>
      </c>
    </row>
    <row r="62" spans="2:26" x14ac:dyDescent="0.3">
      <c r="B62" s="60" t="s">
        <v>84</v>
      </c>
      <c r="C62" s="41">
        <v>2.16</v>
      </c>
      <c r="D62" s="41">
        <v>2.27</v>
      </c>
      <c r="E62" s="41">
        <v>2.19</v>
      </c>
      <c r="F62" s="42">
        <v>2.2599999999999998</v>
      </c>
      <c r="G62" s="43">
        <v>9.9999999999999645E-2</v>
      </c>
      <c r="H62" s="43">
        <v>4.6296296296296129</v>
      </c>
      <c r="I62" s="62">
        <v>7594039</v>
      </c>
      <c r="J62" s="63">
        <v>16962422.84</v>
      </c>
      <c r="K62" s="46">
        <v>0.32941176470588229</v>
      </c>
      <c r="L62" s="47"/>
      <c r="V62" s="7" t="str">
        <f t="shared" si="2"/>
        <v>JAPAULGOLD</v>
      </c>
      <c r="W62" s="52">
        <f t="shared" si="15"/>
        <v>4.6296296296296127E-2</v>
      </c>
      <c r="X62" s="52">
        <f t="shared" si="3"/>
        <v>0.32941176470588229</v>
      </c>
      <c r="Y62" s="53">
        <f t="shared" si="4"/>
        <v>7594039</v>
      </c>
      <c r="Z62" s="53">
        <f t="shared" si="5"/>
        <v>16962422.84</v>
      </c>
    </row>
    <row r="63" spans="2:26" x14ac:dyDescent="0.3">
      <c r="B63" s="60" t="s">
        <v>85</v>
      </c>
      <c r="C63" s="41">
        <v>130</v>
      </c>
      <c r="D63" s="61">
        <v>130</v>
      </c>
      <c r="E63" s="61">
        <v>130</v>
      </c>
      <c r="F63" s="42">
        <v>130</v>
      </c>
      <c r="G63" s="43">
        <v>0</v>
      </c>
      <c r="H63" s="43">
        <v>0</v>
      </c>
      <c r="I63" s="62">
        <v>105748</v>
      </c>
      <c r="J63" s="63">
        <v>13961213.800000001</v>
      </c>
      <c r="K63" s="46">
        <v>2.0232558139534884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2.0232558139534884</v>
      </c>
      <c r="Y63" s="53">
        <f t="shared" si="4"/>
        <v>105748</v>
      </c>
      <c r="Z63" s="53">
        <f t="shared" si="5"/>
        <v>13961213.800000001</v>
      </c>
    </row>
    <row r="64" spans="2:26" x14ac:dyDescent="0.3">
      <c r="B64" s="60" t="s">
        <v>86</v>
      </c>
      <c r="C64" s="41">
        <v>2.8</v>
      </c>
      <c r="D64" s="61">
        <v>2.8</v>
      </c>
      <c r="E64" s="61">
        <v>2.8</v>
      </c>
      <c r="F64" s="42">
        <v>2.8</v>
      </c>
      <c r="G64" s="43">
        <v>0</v>
      </c>
      <c r="H64" s="43">
        <v>0</v>
      </c>
      <c r="I64" s="62">
        <v>192</v>
      </c>
      <c r="J64" s="63">
        <v>537.6</v>
      </c>
      <c r="K64" s="46">
        <v>0.2068965517241379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0.2068965517241379</v>
      </c>
      <c r="Y64" s="53">
        <f t="shared" si="4"/>
        <v>192</v>
      </c>
      <c r="Z64" s="53">
        <f t="shared" si="5"/>
        <v>537.6</v>
      </c>
    </row>
    <row r="65" spans="2:26" x14ac:dyDescent="0.3">
      <c r="B65" s="60" t="s">
        <v>87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1150</v>
      </c>
      <c r="J65" s="63">
        <v>10660.5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1150</v>
      </c>
      <c r="Z65" s="53">
        <f t="shared" si="5"/>
        <v>10660.5</v>
      </c>
    </row>
    <row r="66" spans="2:26" x14ac:dyDescent="0.3">
      <c r="B66" s="60" t="s">
        <v>88</v>
      </c>
      <c r="C66" s="41">
        <v>3.87</v>
      </c>
      <c r="D66" s="61">
        <v>3.87</v>
      </c>
      <c r="E66" s="61">
        <v>3.87</v>
      </c>
      <c r="F66" s="42">
        <v>3.87</v>
      </c>
      <c r="G66" s="43">
        <v>0</v>
      </c>
      <c r="H66" s="43">
        <v>0</v>
      </c>
      <c r="I66" s="62">
        <v>90704</v>
      </c>
      <c r="J66" s="63">
        <v>334017.2</v>
      </c>
      <c r="K66" s="46">
        <v>0.21316614420062696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0.21316614420062696</v>
      </c>
      <c r="Y66" s="53">
        <f t="shared" si="4"/>
        <v>90704</v>
      </c>
      <c r="Z66" s="53">
        <f t="shared" si="5"/>
        <v>334017.2</v>
      </c>
    </row>
    <row r="67" spans="2:26" x14ac:dyDescent="0.3">
      <c r="B67" s="60" t="s">
        <v>89</v>
      </c>
      <c r="C67" s="41">
        <v>0.95</v>
      </c>
      <c r="D67" s="41">
        <v>1</v>
      </c>
      <c r="E67" s="41">
        <v>1</v>
      </c>
      <c r="F67" s="42">
        <v>1</v>
      </c>
      <c r="G67" s="43">
        <v>5.0000000000000044E-2</v>
      </c>
      <c r="H67" s="43">
        <v>5.2631578947368478</v>
      </c>
      <c r="I67" s="62">
        <v>605923</v>
      </c>
      <c r="J67" s="63">
        <v>601058.77</v>
      </c>
      <c r="K67" s="46">
        <v>0.25</v>
      </c>
      <c r="L67" s="47"/>
      <c r="V67" s="7" t="str">
        <f t="shared" si="2"/>
        <v>LINKASSURE</v>
      </c>
      <c r="W67" s="52">
        <f t="shared" si="15"/>
        <v>5.2631578947368481E-2</v>
      </c>
      <c r="X67" s="52">
        <f t="shared" si="3"/>
        <v>0.25</v>
      </c>
      <c r="Y67" s="53">
        <f t="shared" si="4"/>
        <v>605923</v>
      </c>
      <c r="Z67" s="53">
        <f t="shared" si="5"/>
        <v>601058.77</v>
      </c>
    </row>
    <row r="68" spans="2:26" x14ac:dyDescent="0.3">
      <c r="B68" s="60" t="s">
        <v>90</v>
      </c>
      <c r="C68" s="41">
        <v>2.25</v>
      </c>
      <c r="D68" s="61">
        <v>2.25</v>
      </c>
      <c r="E68" s="61">
        <v>2.2000000000000002</v>
      </c>
      <c r="F68" s="42">
        <v>2.25</v>
      </c>
      <c r="G68" s="43">
        <v>0</v>
      </c>
      <c r="H68" s="43">
        <v>0</v>
      </c>
      <c r="I68" s="62">
        <v>1262775</v>
      </c>
      <c r="J68" s="63">
        <v>2797659.4</v>
      </c>
      <c r="K68" s="46">
        <v>0.21621621621621623</v>
      </c>
      <c r="L68" s="47"/>
      <c r="V68" s="7" t="str">
        <f t="shared" si="2"/>
        <v>LIVESTOCK</v>
      </c>
      <c r="W68" s="52">
        <f t="shared" si="15"/>
        <v>0</v>
      </c>
      <c r="X68" s="52">
        <f t="shared" si="3"/>
        <v>0.21621621621621623</v>
      </c>
      <c r="Y68" s="53">
        <f t="shared" si="4"/>
        <v>1262775</v>
      </c>
      <c r="Z68" s="53">
        <f t="shared" si="5"/>
        <v>2797659.4</v>
      </c>
    </row>
    <row r="69" spans="2:26" x14ac:dyDescent="0.3">
      <c r="B69" s="60" t="s">
        <v>91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100</v>
      </c>
      <c r="J69" s="63">
        <v>324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100</v>
      </c>
      <c r="Z69" s="53">
        <f t="shared" si="5"/>
        <v>324</v>
      </c>
    </row>
    <row r="70" spans="2:26" x14ac:dyDescent="0.3">
      <c r="B70" s="60" t="s">
        <v>92</v>
      </c>
      <c r="C70" s="41">
        <v>5.41</v>
      </c>
      <c r="D70" s="41">
        <v>5.46</v>
      </c>
      <c r="E70" s="41">
        <v>5.36</v>
      </c>
      <c r="F70" s="42">
        <v>5.46</v>
      </c>
      <c r="G70" s="43">
        <v>4.9999999999999822E-2</v>
      </c>
      <c r="H70" s="43">
        <v>0.92421441774491364</v>
      </c>
      <c r="I70" s="62">
        <v>1719208</v>
      </c>
      <c r="J70" s="63">
        <v>9345573.5299999993</v>
      </c>
      <c r="K70" s="46">
        <v>-7.2727272727273196E-3</v>
      </c>
      <c r="L70" s="47"/>
      <c r="V70" s="7" t="str">
        <f t="shared" si="2"/>
        <v>MANSARD</v>
      </c>
      <c r="W70" s="52">
        <f t="shared" si="15"/>
        <v>9.242144177449136E-3</v>
      </c>
      <c r="X70" s="52">
        <f t="shared" si="3"/>
        <v>-7.2727272727273196E-3</v>
      </c>
      <c r="Y70" s="53">
        <f t="shared" si="4"/>
        <v>1719208</v>
      </c>
      <c r="Z70" s="53">
        <f t="shared" si="5"/>
        <v>9345573.5299999993</v>
      </c>
    </row>
    <row r="71" spans="2:26" x14ac:dyDescent="0.3">
      <c r="B71" s="60" t="s">
        <v>93</v>
      </c>
      <c r="C71" s="41">
        <v>7</v>
      </c>
      <c r="D71" s="41">
        <v>7</v>
      </c>
      <c r="E71" s="41">
        <v>7</v>
      </c>
      <c r="F71" s="42">
        <v>7</v>
      </c>
      <c r="G71" s="43">
        <v>0</v>
      </c>
      <c r="H71" s="43">
        <v>0</v>
      </c>
      <c r="I71" s="62">
        <v>1320957</v>
      </c>
      <c r="J71" s="63">
        <v>9255088.6999999993</v>
      </c>
      <c r="K71" s="46">
        <v>0.33333333333333326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0.33333333333333326</v>
      </c>
      <c r="Y71" s="53">
        <f t="shared" si="4"/>
        <v>1320957</v>
      </c>
      <c r="Z71" s="53">
        <f t="shared" si="5"/>
        <v>9255088.6999999993</v>
      </c>
    </row>
    <row r="72" spans="2:26" x14ac:dyDescent="0.3">
      <c r="B72" s="60" t="s">
        <v>94</v>
      </c>
      <c r="C72" s="41">
        <v>0.9</v>
      </c>
      <c r="D72" s="41">
        <v>0.99</v>
      </c>
      <c r="E72" s="41">
        <v>0.99</v>
      </c>
      <c r="F72" s="42">
        <v>0.99</v>
      </c>
      <c r="G72" s="43">
        <v>8.9999999999999969E-2</v>
      </c>
      <c r="H72" s="43">
        <v>9.9999999999999964</v>
      </c>
      <c r="I72" s="62">
        <v>457305</v>
      </c>
      <c r="J72" s="63">
        <v>434614.5</v>
      </c>
      <c r="K72" s="46">
        <v>0.1785714285714286</v>
      </c>
      <c r="L72" s="47"/>
      <c r="V72" s="7" t="str">
        <f t="shared" si="2"/>
        <v>MCNICHOLS</v>
      </c>
      <c r="W72" s="52">
        <f t="shared" si="15"/>
        <v>9.9999999999999964E-2</v>
      </c>
      <c r="X72" s="52">
        <f t="shared" si="3"/>
        <v>0.1785714285714286</v>
      </c>
      <c r="Y72" s="53">
        <f t="shared" si="4"/>
        <v>457305</v>
      </c>
      <c r="Z72" s="53">
        <f t="shared" si="5"/>
        <v>434614.5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10000</v>
      </c>
      <c r="J73" s="63">
        <v>91750</v>
      </c>
      <c r="K73" s="46">
        <v>-0.22083333333333333</v>
      </c>
      <c r="L73" s="47"/>
      <c r="V73" s="7" t="str">
        <f t="shared" ref="V73:V131" si="18">IF(ISTEXT(B73),B73,"")</f>
        <v>MECURE</v>
      </c>
      <c r="W73" s="52">
        <f t="shared" si="15"/>
        <v>0</v>
      </c>
      <c r="X73" s="52">
        <f t="shared" ref="X73:X131" si="19">IF(ISTEXT(B73),K73,"")</f>
        <v>-0.22083333333333333</v>
      </c>
      <c r="Y73" s="53">
        <f t="shared" ref="Y73:Y131" si="20">IF(ISTEXT(B73),I73,"")</f>
        <v>10000</v>
      </c>
      <c r="Z73" s="53">
        <f t="shared" ref="Z73:Z131" si="21">IF(ISTEXT(B73),J73,"")</f>
        <v>91750</v>
      </c>
    </row>
    <row r="74" spans="2:26" x14ac:dyDescent="0.3">
      <c r="B74" s="60" t="s">
        <v>96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102203</v>
      </c>
      <c r="J74" s="63">
        <v>487508.31</v>
      </c>
      <c r="K74" s="46">
        <v>0.47632311977715869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0.47632311977715869</v>
      </c>
      <c r="Y74" s="53">
        <f t="shared" si="20"/>
        <v>102203</v>
      </c>
      <c r="Z74" s="53">
        <f t="shared" si="21"/>
        <v>487508.31</v>
      </c>
    </row>
    <row r="75" spans="2:26" x14ac:dyDescent="0.3">
      <c r="B75" s="60" t="s">
        <v>97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100</v>
      </c>
      <c r="J75" s="63">
        <v>401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100</v>
      </c>
      <c r="Z75" s="53">
        <f t="shared" si="21"/>
        <v>401</v>
      </c>
    </row>
    <row r="76" spans="2:26" x14ac:dyDescent="0.3">
      <c r="B76" s="60" t="s">
        <v>98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6139</v>
      </c>
      <c r="J76" s="63">
        <v>741800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6139</v>
      </c>
      <c r="Z76" s="53">
        <f t="shared" si="21"/>
        <v>741800</v>
      </c>
    </row>
    <row r="77" spans="2:26" x14ac:dyDescent="0.3">
      <c r="B77" s="60" t="s">
        <v>99</v>
      </c>
      <c r="C77" s="41">
        <v>199.8</v>
      </c>
      <c r="D77" s="61">
        <v>199.8</v>
      </c>
      <c r="E77" s="61">
        <v>199.8</v>
      </c>
      <c r="F77" s="42">
        <v>199.8</v>
      </c>
      <c r="G77" s="43">
        <v>0</v>
      </c>
      <c r="H77" s="43">
        <v>0</v>
      </c>
      <c r="I77" s="62">
        <v>1507556</v>
      </c>
      <c r="J77" s="63">
        <v>285742912.69999999</v>
      </c>
      <c r="K77" s="46">
        <v>-0.24318181818181817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-0.24318181818181817</v>
      </c>
      <c r="Y77" s="53">
        <f t="shared" si="20"/>
        <v>1507556</v>
      </c>
      <c r="Z77" s="53">
        <f t="shared" si="21"/>
        <v>285742912.69999999</v>
      </c>
    </row>
    <row r="78" spans="2:26" x14ac:dyDescent="0.3">
      <c r="B78" s="60" t="s">
        <v>100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50764</v>
      </c>
      <c r="J78" s="63">
        <v>512716.4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50764</v>
      </c>
      <c r="Z78" s="53">
        <f t="shared" si="21"/>
        <v>512716.4</v>
      </c>
    </row>
    <row r="79" spans="2:26" x14ac:dyDescent="0.3">
      <c r="B79" s="60" t="s">
        <v>101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1386534</v>
      </c>
      <c r="J79" s="63">
        <v>49583964.149999999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1386534</v>
      </c>
      <c r="Z79" s="53">
        <f t="shared" si="21"/>
        <v>49583964.149999999</v>
      </c>
    </row>
    <row r="80" spans="2:26" x14ac:dyDescent="0.3">
      <c r="B80" s="60" t="s">
        <v>102</v>
      </c>
      <c r="C80" s="41">
        <v>32.200000000000003</v>
      </c>
      <c r="D80" s="61">
        <v>35.15</v>
      </c>
      <c r="E80" s="61">
        <v>33</v>
      </c>
      <c r="F80" s="42">
        <v>34</v>
      </c>
      <c r="G80" s="43">
        <v>1.7999999999999972</v>
      </c>
      <c r="H80" s="43">
        <v>5.5900621118012328</v>
      </c>
      <c r="I80" s="62">
        <v>744159</v>
      </c>
      <c r="J80" s="63">
        <v>25154042.600000001</v>
      </c>
      <c r="K80" s="46">
        <v>-0.36744186046511629</v>
      </c>
      <c r="L80" s="47"/>
      <c r="V80" s="7" t="str">
        <f t="shared" si="18"/>
        <v>NASCON</v>
      </c>
      <c r="W80" s="52">
        <f t="shared" si="22"/>
        <v>5.5900621118012327E-2</v>
      </c>
      <c r="X80" s="52">
        <f t="shared" si="19"/>
        <v>-0.36744186046511629</v>
      </c>
      <c r="Y80" s="53">
        <f t="shared" si="20"/>
        <v>744159</v>
      </c>
      <c r="Z80" s="53">
        <f t="shared" si="21"/>
        <v>25154042.600000001</v>
      </c>
    </row>
    <row r="81" spans="2:26" x14ac:dyDescent="0.3">
      <c r="B81" s="60" t="s">
        <v>103</v>
      </c>
      <c r="C81" s="41">
        <v>28.65</v>
      </c>
      <c r="D81" s="41">
        <v>28.65</v>
      </c>
      <c r="E81" s="41">
        <v>28.65</v>
      </c>
      <c r="F81" s="42">
        <v>28.65</v>
      </c>
      <c r="G81" s="43">
        <v>0</v>
      </c>
      <c r="H81" s="43">
        <v>0</v>
      </c>
      <c r="I81" s="62">
        <v>296981</v>
      </c>
      <c r="J81" s="63">
        <v>8595380.5500000007</v>
      </c>
      <c r="K81" s="46">
        <v>-0.20416666666666672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-0.20416666666666672</v>
      </c>
      <c r="Y81" s="53">
        <f t="shared" si="20"/>
        <v>296981</v>
      </c>
      <c r="Z81" s="53">
        <f t="shared" si="21"/>
        <v>8595380.5500000007</v>
      </c>
    </row>
    <row r="82" spans="2:26" x14ac:dyDescent="0.3">
      <c r="B82" s="60" t="s">
        <v>104</v>
      </c>
      <c r="C82" s="41">
        <v>1.97</v>
      </c>
      <c r="D82" s="61">
        <v>1.98</v>
      </c>
      <c r="E82" s="61">
        <v>1.95</v>
      </c>
      <c r="F82" s="42">
        <v>1.95</v>
      </c>
      <c r="G82" s="43">
        <v>-2.0000000000000018E-2</v>
      </c>
      <c r="H82" s="43">
        <v>-1.0152284263959401</v>
      </c>
      <c r="I82" s="62">
        <v>1040434</v>
      </c>
      <c r="J82" s="63">
        <v>2051648.9</v>
      </c>
      <c r="K82" s="46">
        <v>5.1546391752577136E-3</v>
      </c>
      <c r="L82" s="47"/>
      <c r="V82" s="7" t="str">
        <f t="shared" si="18"/>
        <v>NEIMETH</v>
      </c>
      <c r="W82" s="52">
        <f t="shared" si="22"/>
        <v>-1.01522842639594E-2</v>
      </c>
      <c r="X82" s="52">
        <f t="shared" si="19"/>
        <v>5.1546391752577136E-3</v>
      </c>
      <c r="Y82" s="53">
        <f t="shared" si="20"/>
        <v>1040434</v>
      </c>
      <c r="Z82" s="53">
        <f t="shared" si="21"/>
        <v>2051648.9</v>
      </c>
    </row>
    <row r="83" spans="2:26" x14ac:dyDescent="0.3">
      <c r="B83" s="60" t="s">
        <v>105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136486</v>
      </c>
      <c r="J83" s="63">
        <v>1061142.05</v>
      </c>
      <c r="K83" s="46">
        <v>0.22222222222222232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0.22222222222222232</v>
      </c>
      <c r="Y83" s="53">
        <f t="shared" si="20"/>
        <v>136486</v>
      </c>
      <c r="Z83" s="53">
        <f t="shared" si="21"/>
        <v>1061142.05</v>
      </c>
    </row>
    <row r="84" spans="2:26" x14ac:dyDescent="0.3">
      <c r="B84" s="60" t="s">
        <v>106</v>
      </c>
      <c r="C84" s="41">
        <v>805</v>
      </c>
      <c r="D84" s="41">
        <v>805</v>
      </c>
      <c r="E84" s="41">
        <v>805</v>
      </c>
      <c r="F84" s="42">
        <v>805</v>
      </c>
      <c r="G84" s="43">
        <v>0</v>
      </c>
      <c r="H84" s="43">
        <v>0</v>
      </c>
      <c r="I84" s="62">
        <v>21318</v>
      </c>
      <c r="J84" s="63">
        <v>17302817.899999999</v>
      </c>
      <c r="K84" s="46">
        <v>-0.26818181818181819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-0.26818181818181819</v>
      </c>
      <c r="Y84" s="53">
        <f t="shared" si="20"/>
        <v>21318</v>
      </c>
      <c r="Z84" s="53">
        <f t="shared" si="21"/>
        <v>17302817.899999999</v>
      </c>
    </row>
    <row r="85" spans="2:26" x14ac:dyDescent="0.3">
      <c r="B85" s="60" t="s">
        <v>107</v>
      </c>
      <c r="C85" s="41">
        <v>21.4</v>
      </c>
      <c r="D85" s="41">
        <v>21.4</v>
      </c>
      <c r="E85" s="41">
        <v>21.4</v>
      </c>
      <c r="F85" s="42">
        <v>21.4</v>
      </c>
      <c r="G85" s="43">
        <v>0</v>
      </c>
      <c r="H85" s="43">
        <v>0</v>
      </c>
      <c r="I85" s="62">
        <v>264295</v>
      </c>
      <c r="J85" s="63">
        <v>5666406.1500000004</v>
      </c>
      <c r="K85" s="46">
        <v>-8.9361702127659592E-2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-8.9361702127659592E-2</v>
      </c>
      <c r="Y85" s="53">
        <f t="shared" si="20"/>
        <v>264295</v>
      </c>
      <c r="Z85" s="53">
        <f t="shared" si="21"/>
        <v>5666406.1500000004</v>
      </c>
    </row>
    <row r="86" spans="2:26" x14ac:dyDescent="0.3">
      <c r="B86" s="60" t="s">
        <v>108</v>
      </c>
      <c r="C86" s="41">
        <v>112.8</v>
      </c>
      <c r="D86" s="61">
        <v>112.8</v>
      </c>
      <c r="E86" s="61">
        <v>112.8</v>
      </c>
      <c r="F86" s="42">
        <v>112.8</v>
      </c>
      <c r="G86" s="43">
        <v>0</v>
      </c>
      <c r="H86" s="43">
        <v>0</v>
      </c>
      <c r="I86" s="62">
        <v>3070</v>
      </c>
      <c r="J86" s="63">
        <v>344940</v>
      </c>
      <c r="K86" s="46">
        <v>-1.0526315789473717E-2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-1.0526315789473717E-2</v>
      </c>
      <c r="Y86" s="53">
        <f t="shared" si="20"/>
        <v>3070</v>
      </c>
      <c r="Z86" s="53">
        <f t="shared" si="21"/>
        <v>344940</v>
      </c>
    </row>
    <row r="87" spans="2:26" x14ac:dyDescent="0.3">
      <c r="B87" s="60" t="s">
        <v>109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1150</v>
      </c>
      <c r="J87" s="63">
        <v>50025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1150</v>
      </c>
      <c r="Z87" s="53">
        <f t="shared" si="21"/>
        <v>50025</v>
      </c>
    </row>
    <row r="88" spans="2:26" x14ac:dyDescent="0.3">
      <c r="B88" s="60" t="s">
        <v>110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200</v>
      </c>
      <c r="J88" s="63">
        <v>11250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200</v>
      </c>
      <c r="Z88" s="53">
        <f t="shared" si="21"/>
        <v>11250</v>
      </c>
    </row>
    <row r="89" spans="2:26" x14ac:dyDescent="0.3">
      <c r="B89" s="60" t="s">
        <v>111</v>
      </c>
      <c r="C89" s="41">
        <v>0.4</v>
      </c>
      <c r="D89" s="41">
        <v>0.43</v>
      </c>
      <c r="E89" s="41">
        <v>0.39</v>
      </c>
      <c r="F89" s="42">
        <v>0.43</v>
      </c>
      <c r="G89" s="43">
        <v>2.9999999999999971E-2</v>
      </c>
      <c r="H89" s="43">
        <v>7.4999999999999929</v>
      </c>
      <c r="I89" s="62">
        <v>3584975</v>
      </c>
      <c r="J89" s="63">
        <v>1457862.15</v>
      </c>
      <c r="K89" s="46">
        <v>-0.41891891891891897</v>
      </c>
      <c r="L89" s="47"/>
      <c r="V89" s="7" t="str">
        <f t="shared" si="18"/>
        <v>NSLTECH</v>
      </c>
      <c r="W89" s="52">
        <f t="shared" si="22"/>
        <v>7.4999999999999928E-2</v>
      </c>
      <c r="X89" s="52">
        <f t="shared" si="19"/>
        <v>-0.41891891891891897</v>
      </c>
      <c r="Y89" s="53">
        <f t="shared" si="20"/>
        <v>3584975</v>
      </c>
      <c r="Z89" s="53">
        <f t="shared" si="21"/>
        <v>1457862.15</v>
      </c>
    </row>
    <row r="90" spans="2:26" x14ac:dyDescent="0.3">
      <c r="B90" s="60" t="s">
        <v>112</v>
      </c>
      <c r="C90" s="41">
        <v>43.5</v>
      </c>
      <c r="D90" s="61">
        <v>47.85</v>
      </c>
      <c r="E90" s="61">
        <v>47.85</v>
      </c>
      <c r="F90" s="42">
        <v>47.85</v>
      </c>
      <c r="G90" s="43">
        <v>4.3500000000000014</v>
      </c>
      <c r="H90" s="43">
        <v>10.000000000000004</v>
      </c>
      <c r="I90" s="62">
        <v>12810257</v>
      </c>
      <c r="J90" s="63">
        <v>612970797.45000005</v>
      </c>
      <c r="K90" s="46">
        <v>3.5571428571428569</v>
      </c>
      <c r="L90" s="47"/>
      <c r="V90" s="7" t="str">
        <f t="shared" si="18"/>
        <v>OANDO</v>
      </c>
      <c r="W90" s="52">
        <f t="shared" si="22"/>
        <v>0.10000000000000003</v>
      </c>
      <c r="X90" s="52">
        <f t="shared" si="19"/>
        <v>3.5571428571428569</v>
      </c>
      <c r="Y90" s="53">
        <f t="shared" si="20"/>
        <v>12810257</v>
      </c>
      <c r="Z90" s="53">
        <f t="shared" si="21"/>
        <v>612970797.45000005</v>
      </c>
    </row>
    <row r="91" spans="2:26" x14ac:dyDescent="0.3">
      <c r="B91" s="60" t="s">
        <v>113</v>
      </c>
      <c r="C91" s="41">
        <v>345.3</v>
      </c>
      <c r="D91" s="61">
        <v>345.3</v>
      </c>
      <c r="E91" s="61">
        <v>345.3</v>
      </c>
      <c r="F91" s="42">
        <v>345.3</v>
      </c>
      <c r="G91" s="43">
        <v>0</v>
      </c>
      <c r="H91" s="43">
        <v>0</v>
      </c>
      <c r="I91" s="62">
        <v>169113</v>
      </c>
      <c r="J91" s="63">
        <v>64229016.700000003</v>
      </c>
      <c r="K91" s="46">
        <v>0.32807692307692315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0.32807692307692315</v>
      </c>
      <c r="Y91" s="53">
        <f t="shared" si="20"/>
        <v>169113</v>
      </c>
      <c r="Z91" s="53">
        <f t="shared" si="21"/>
        <v>64229016.700000003</v>
      </c>
    </row>
    <row r="92" spans="2:26" x14ac:dyDescent="0.3">
      <c r="B92" s="60" t="s">
        <v>114</v>
      </c>
      <c r="C92" s="41">
        <v>0.66</v>
      </c>
      <c r="D92" s="61">
        <v>0.66</v>
      </c>
      <c r="E92" s="61">
        <v>0.62</v>
      </c>
      <c r="F92" s="42">
        <v>0.66</v>
      </c>
      <c r="G92" s="43">
        <v>0</v>
      </c>
      <c r="H92" s="43">
        <v>0</v>
      </c>
      <c r="I92" s="62">
        <v>11478027</v>
      </c>
      <c r="J92" s="63">
        <v>7228702.0599999996</v>
      </c>
      <c r="K92" s="46">
        <v>-0.13157894736842102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-0.13157894736842102</v>
      </c>
      <c r="Y92" s="53">
        <f t="shared" si="20"/>
        <v>11478027</v>
      </c>
      <c r="Z92" s="53">
        <f t="shared" si="21"/>
        <v>7228702.0599999996</v>
      </c>
    </row>
    <row r="93" spans="2:26" x14ac:dyDescent="0.3">
      <c r="B93" s="60" t="s">
        <v>115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62">
        <v>116284</v>
      </c>
      <c r="J93" s="63">
        <v>54927695.299999997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116284</v>
      </c>
      <c r="Z93" s="53">
        <f t="shared" si="21"/>
        <v>54927695.299999997</v>
      </c>
    </row>
    <row r="94" spans="2:26" x14ac:dyDescent="0.3">
      <c r="B94" s="60" t="s">
        <v>116</v>
      </c>
      <c r="C94" s="41">
        <v>0.48</v>
      </c>
      <c r="D94" s="41">
        <v>0.51</v>
      </c>
      <c r="E94" s="41">
        <v>0.5</v>
      </c>
      <c r="F94" s="42">
        <v>0.51</v>
      </c>
      <c r="G94" s="43">
        <v>3.0000000000000027E-2</v>
      </c>
      <c r="H94" s="43">
        <v>6.2500000000000053</v>
      </c>
      <c r="I94" s="62">
        <v>8490041</v>
      </c>
      <c r="J94" s="63">
        <v>4329069.68</v>
      </c>
      <c r="K94" s="46">
        <v>0</v>
      </c>
      <c r="L94" s="47"/>
      <c r="V94" s="7" t="str">
        <f t="shared" si="18"/>
        <v>PRESTIGE</v>
      </c>
      <c r="W94" s="52">
        <f t="shared" si="22"/>
        <v>6.2500000000000056E-2</v>
      </c>
      <c r="X94" s="52">
        <f t="shared" si="19"/>
        <v>0</v>
      </c>
      <c r="Y94" s="53">
        <f t="shared" si="20"/>
        <v>8490041</v>
      </c>
      <c r="Z94" s="53">
        <f t="shared" si="21"/>
        <v>4329069.68</v>
      </c>
    </row>
    <row r="95" spans="2:26" x14ac:dyDescent="0.3">
      <c r="B95" s="60" t="s">
        <v>117</v>
      </c>
      <c r="C95" s="41">
        <v>21</v>
      </c>
      <c r="D95" s="61">
        <v>21</v>
      </c>
      <c r="E95" s="61">
        <v>21</v>
      </c>
      <c r="F95" s="42">
        <v>21</v>
      </c>
      <c r="G95" s="43">
        <v>0</v>
      </c>
      <c r="H95" s="43">
        <v>0</v>
      </c>
      <c r="I95" s="62">
        <v>4263</v>
      </c>
      <c r="J95" s="63">
        <v>80570.7</v>
      </c>
      <c r="K95" s="46">
        <v>-0.2134831460674157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-0.2134831460674157</v>
      </c>
      <c r="Y95" s="53">
        <f t="shared" si="20"/>
        <v>4263</v>
      </c>
      <c r="Z95" s="53">
        <f t="shared" si="21"/>
        <v>80570.7</v>
      </c>
    </row>
    <row r="96" spans="2:26" x14ac:dyDescent="0.3">
      <c r="B96" s="60" t="s">
        <v>118</v>
      </c>
      <c r="C96" s="41">
        <v>3.93</v>
      </c>
      <c r="D96" s="41">
        <v>3.93</v>
      </c>
      <c r="E96" s="41">
        <v>3.93</v>
      </c>
      <c r="F96" s="42">
        <v>3.93</v>
      </c>
      <c r="G96" s="43">
        <v>0</v>
      </c>
      <c r="H96" s="43">
        <v>0</v>
      </c>
      <c r="I96" s="62">
        <v>108654</v>
      </c>
      <c r="J96" s="63">
        <v>390177.9</v>
      </c>
      <c r="K96" s="46">
        <v>0.23584905660377364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0.23584905660377364</v>
      </c>
      <c r="Y96" s="53">
        <f t="shared" si="20"/>
        <v>108654</v>
      </c>
      <c r="Z96" s="53">
        <f t="shared" si="21"/>
        <v>390177.9</v>
      </c>
    </row>
    <row r="97" spans="2:26" x14ac:dyDescent="0.3">
      <c r="B97" s="60" t="s">
        <v>119</v>
      </c>
      <c r="C97" s="41">
        <v>0.61</v>
      </c>
      <c r="D97" s="41">
        <v>0.61</v>
      </c>
      <c r="E97" s="41">
        <v>0.61</v>
      </c>
      <c r="F97" s="42">
        <v>0.61</v>
      </c>
      <c r="G97" s="43">
        <v>0</v>
      </c>
      <c r="H97" s="43">
        <v>0</v>
      </c>
      <c r="I97" s="62">
        <v>220292</v>
      </c>
      <c r="J97" s="63">
        <v>139112.95999999999</v>
      </c>
      <c r="K97" s="46">
        <v>-3.1746031746031744E-2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-3.1746031746031744E-2</v>
      </c>
      <c r="Y97" s="53">
        <f t="shared" si="20"/>
        <v>220292</v>
      </c>
      <c r="Z97" s="53">
        <f t="shared" si="21"/>
        <v>139112.95999999999</v>
      </c>
    </row>
    <row r="98" spans="2:26" x14ac:dyDescent="0.3">
      <c r="B98" s="60" t="s">
        <v>120</v>
      </c>
      <c r="C98" s="41">
        <v>2.4700000000000002</v>
      </c>
      <c r="D98" s="41">
        <v>2.71</v>
      </c>
      <c r="E98" s="41">
        <v>2.6</v>
      </c>
      <c r="F98" s="42">
        <v>2.71</v>
      </c>
      <c r="G98" s="43">
        <v>0.23999999999999977</v>
      </c>
      <c r="H98" s="43">
        <v>9.7165991902833913</v>
      </c>
      <c r="I98" s="62">
        <v>8754362</v>
      </c>
      <c r="J98" s="63">
        <v>23644158.359999999</v>
      </c>
      <c r="K98" s="46">
        <v>3.442622950819672</v>
      </c>
      <c r="L98" s="47"/>
      <c r="V98" s="7" t="str">
        <f t="shared" si="18"/>
        <v>RTBRISCOE</v>
      </c>
      <c r="W98" s="52">
        <f t="shared" si="22"/>
        <v>9.7165991902833912E-2</v>
      </c>
      <c r="X98" s="52">
        <f t="shared" si="19"/>
        <v>3.442622950819672</v>
      </c>
      <c r="Y98" s="53">
        <f t="shared" si="20"/>
        <v>8754362</v>
      </c>
      <c r="Z98" s="53">
        <f t="shared" si="21"/>
        <v>23644158.359999999</v>
      </c>
    </row>
    <row r="99" spans="2:26" x14ac:dyDescent="0.3">
      <c r="B99" s="60" t="s">
        <v>121</v>
      </c>
      <c r="C99" s="41">
        <v>1.94</v>
      </c>
      <c r="D99" s="61">
        <v>1.94</v>
      </c>
      <c r="E99" s="61">
        <v>1.94</v>
      </c>
      <c r="F99" s="42">
        <v>1.94</v>
      </c>
      <c r="G99" s="43">
        <v>0</v>
      </c>
      <c r="H99" s="43">
        <v>0</v>
      </c>
      <c r="I99" s="62">
        <v>10553</v>
      </c>
      <c r="J99" s="63">
        <v>19390</v>
      </c>
      <c r="K99" s="46">
        <v>-2.0202020202020221E-2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-2.0202020202020221E-2</v>
      </c>
      <c r="Y99" s="53">
        <f t="shared" si="20"/>
        <v>10553</v>
      </c>
      <c r="Z99" s="53">
        <f t="shared" si="21"/>
        <v>19390</v>
      </c>
    </row>
    <row r="100" spans="2:26" x14ac:dyDescent="0.3">
      <c r="B100" s="60" t="s">
        <v>122</v>
      </c>
      <c r="C100" s="41">
        <v>3730.1</v>
      </c>
      <c r="D100" s="41">
        <v>3730.1</v>
      </c>
      <c r="E100" s="41">
        <v>3730.1</v>
      </c>
      <c r="F100" s="42">
        <v>3730.1</v>
      </c>
      <c r="G100" s="43">
        <v>0</v>
      </c>
      <c r="H100" s="43">
        <v>0</v>
      </c>
      <c r="I100" s="62">
        <v>84523</v>
      </c>
      <c r="J100" s="63">
        <v>312246091.30000001</v>
      </c>
      <c r="K100" s="46">
        <v>0.61476190476190462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0.61476190476190462</v>
      </c>
      <c r="Y100" s="53">
        <f t="shared" si="20"/>
        <v>84523</v>
      </c>
      <c r="Z100" s="53">
        <f t="shared" si="21"/>
        <v>312246091.30000001</v>
      </c>
    </row>
    <row r="101" spans="2:26" x14ac:dyDescent="0.3">
      <c r="B101" s="60" t="s">
        <v>123</v>
      </c>
      <c r="C101" s="41">
        <v>122.65</v>
      </c>
      <c r="D101" s="61">
        <v>122.65</v>
      </c>
      <c r="E101" s="61">
        <v>122.65</v>
      </c>
      <c r="F101" s="42">
        <v>122.65</v>
      </c>
      <c r="G101" s="43">
        <v>0</v>
      </c>
      <c r="H101" s="43">
        <v>0</v>
      </c>
      <c r="I101" s="62">
        <v>53430</v>
      </c>
      <c r="J101" s="63">
        <v>7186175</v>
      </c>
      <c r="K101" s="46">
        <v>0.21016280217069583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0.21016280217069583</v>
      </c>
      <c r="Y101" s="53">
        <f t="shared" si="20"/>
        <v>53430</v>
      </c>
      <c r="Z101" s="53">
        <f t="shared" si="21"/>
        <v>7186175</v>
      </c>
    </row>
    <row r="102" spans="2:26" x14ac:dyDescent="0.3">
      <c r="B102" s="60" t="s">
        <v>124</v>
      </c>
      <c r="C102" s="41">
        <v>26.4</v>
      </c>
      <c r="D102" s="41">
        <v>26.4</v>
      </c>
      <c r="E102" s="41">
        <v>26.4</v>
      </c>
      <c r="F102" s="42">
        <v>26.4</v>
      </c>
      <c r="G102" s="43">
        <v>0</v>
      </c>
      <c r="H102" s="43">
        <v>0</v>
      </c>
      <c r="I102" s="62">
        <v>71468</v>
      </c>
      <c r="J102" s="63">
        <v>1726643.2</v>
      </c>
      <c r="K102" s="46">
        <v>4.1420118343195256E-2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4.1420118343195256E-2</v>
      </c>
      <c r="Y102" s="53">
        <f t="shared" si="20"/>
        <v>71468</v>
      </c>
      <c r="Z102" s="53">
        <f t="shared" si="21"/>
        <v>1726643.2</v>
      </c>
    </row>
    <row r="103" spans="2:26" x14ac:dyDescent="0.3">
      <c r="B103" s="60" t="s">
        <v>125</v>
      </c>
      <c r="C103" s="41">
        <v>0.53</v>
      </c>
      <c r="D103" s="41">
        <v>0.56000000000000005</v>
      </c>
      <c r="E103" s="41">
        <v>0.55000000000000004</v>
      </c>
      <c r="F103" s="42">
        <v>0.56000000000000005</v>
      </c>
      <c r="G103" s="43">
        <v>3.0000000000000027E-2</v>
      </c>
      <c r="H103" s="43">
        <v>5.660377358490571</v>
      </c>
      <c r="I103" s="62">
        <v>2528898</v>
      </c>
      <c r="J103" s="63">
        <v>1405033.41</v>
      </c>
      <c r="K103" s="46">
        <v>0.33333333333333348</v>
      </c>
      <c r="L103" s="47"/>
      <c r="V103" s="7" t="str">
        <f t="shared" si="18"/>
        <v>SOVRENINS</v>
      </c>
      <c r="W103" s="52">
        <f t="shared" si="22"/>
        <v>5.660377358490571E-2</v>
      </c>
      <c r="X103" s="52">
        <f t="shared" si="19"/>
        <v>0.33333333333333348</v>
      </c>
      <c r="Y103" s="53">
        <f t="shared" si="20"/>
        <v>2528898</v>
      </c>
      <c r="Z103" s="53">
        <f t="shared" si="21"/>
        <v>1405033.41</v>
      </c>
    </row>
    <row r="104" spans="2:26" x14ac:dyDescent="0.3">
      <c r="B104" s="60" t="s">
        <v>126</v>
      </c>
      <c r="C104" s="41">
        <v>54.3</v>
      </c>
      <c r="D104" s="41">
        <v>54.3</v>
      </c>
      <c r="E104" s="41">
        <v>54.3</v>
      </c>
      <c r="F104" s="42">
        <v>54.3</v>
      </c>
      <c r="G104" s="43">
        <v>0</v>
      </c>
      <c r="H104" s="43">
        <v>0</v>
      </c>
      <c r="I104" s="62">
        <v>22174</v>
      </c>
      <c r="J104" s="63">
        <v>1234866.5</v>
      </c>
      <c r="K104" s="46">
        <v>-0.22038765254845671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-0.22038765254845671</v>
      </c>
      <c r="Y104" s="53">
        <f t="shared" si="20"/>
        <v>22174</v>
      </c>
      <c r="Z104" s="53">
        <f t="shared" si="21"/>
        <v>1234866.5</v>
      </c>
    </row>
    <row r="105" spans="2:26" x14ac:dyDescent="0.3">
      <c r="B105" s="60" t="s">
        <v>127</v>
      </c>
      <c r="C105" s="41">
        <v>4.05</v>
      </c>
      <c r="D105" s="41">
        <v>4.12</v>
      </c>
      <c r="E105" s="41">
        <v>4.05</v>
      </c>
      <c r="F105" s="42">
        <v>4.05</v>
      </c>
      <c r="G105" s="43">
        <v>0</v>
      </c>
      <c r="H105" s="43">
        <v>0</v>
      </c>
      <c r="I105" s="62">
        <v>2319916</v>
      </c>
      <c r="J105" s="63">
        <v>9482246.4000000004</v>
      </c>
      <c r="K105" s="46">
        <v>-5.5944055944056048E-2</v>
      </c>
      <c r="L105" s="47"/>
      <c r="V105" s="7" t="str">
        <f t="shared" si="18"/>
        <v>STERLINGNG</v>
      </c>
      <c r="W105" s="52">
        <f t="shared" si="22"/>
        <v>0</v>
      </c>
      <c r="X105" s="52">
        <f t="shared" si="19"/>
        <v>-5.5944055944056048E-2</v>
      </c>
      <c r="Y105" s="53">
        <f t="shared" si="20"/>
        <v>2319916</v>
      </c>
      <c r="Z105" s="53">
        <f t="shared" si="21"/>
        <v>9482246.4000000004</v>
      </c>
    </row>
    <row r="106" spans="2:26" x14ac:dyDescent="0.3">
      <c r="B106" s="60" t="s">
        <v>128</v>
      </c>
      <c r="C106" s="41">
        <v>1.18</v>
      </c>
      <c r="D106" s="41">
        <v>1.18</v>
      </c>
      <c r="E106" s="41">
        <v>1.18</v>
      </c>
      <c r="F106" s="42">
        <v>1.18</v>
      </c>
      <c r="G106" s="43">
        <v>0</v>
      </c>
      <c r="H106" s="43">
        <v>0</v>
      </c>
      <c r="I106" s="62">
        <v>111164</v>
      </c>
      <c r="J106" s="63">
        <v>140714.92000000001</v>
      </c>
      <c r="K106" s="46">
        <v>7.2727272727272529E-2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7.2727272727272529E-2</v>
      </c>
      <c r="Y106" s="53">
        <f t="shared" si="20"/>
        <v>111164</v>
      </c>
      <c r="Z106" s="53">
        <f t="shared" si="21"/>
        <v>140714.92000000001</v>
      </c>
    </row>
    <row r="107" spans="2:26" x14ac:dyDescent="0.3">
      <c r="B107" s="60" t="s">
        <v>129</v>
      </c>
      <c r="C107" s="41">
        <v>0.62</v>
      </c>
      <c r="D107" s="41">
        <v>0.68</v>
      </c>
      <c r="E107" s="41">
        <v>0.68</v>
      </c>
      <c r="F107" s="42">
        <v>0.68</v>
      </c>
      <c r="G107" s="43">
        <v>6.0000000000000053E-2</v>
      </c>
      <c r="H107" s="43">
        <v>9.6774193548387171</v>
      </c>
      <c r="I107" s="62">
        <v>2093178</v>
      </c>
      <c r="J107" s="63">
        <v>1423361.04</v>
      </c>
      <c r="K107" s="46">
        <v>0.44680851063829796</v>
      </c>
      <c r="L107" s="47"/>
      <c r="V107" s="7" t="str">
        <f t="shared" si="18"/>
        <v>TANTALIZER</v>
      </c>
      <c r="W107" s="52">
        <f t="shared" si="22"/>
        <v>9.6774193548387177E-2</v>
      </c>
      <c r="X107" s="52">
        <f t="shared" si="19"/>
        <v>0.44680851063829796</v>
      </c>
      <c r="Y107" s="53">
        <f t="shared" si="20"/>
        <v>2093178</v>
      </c>
      <c r="Z107" s="53">
        <f t="shared" si="21"/>
        <v>1423361.04</v>
      </c>
    </row>
    <row r="108" spans="2:26" x14ac:dyDescent="0.3">
      <c r="B108" s="60" t="s">
        <v>130</v>
      </c>
      <c r="C108" s="41">
        <v>1.54</v>
      </c>
      <c r="D108" s="61">
        <v>1.58</v>
      </c>
      <c r="E108" s="61">
        <v>1.58</v>
      </c>
      <c r="F108" s="42">
        <v>1.58</v>
      </c>
      <c r="G108" s="43">
        <v>4.0000000000000036E-2</v>
      </c>
      <c r="H108" s="43">
        <v>2.5974025974025996</v>
      </c>
      <c r="I108" s="62">
        <v>122589</v>
      </c>
      <c r="J108" s="63">
        <v>195130.93</v>
      </c>
      <c r="K108" s="46">
        <v>-0.41481481481481486</v>
      </c>
      <c r="L108" s="47"/>
      <c r="V108" s="7" t="str">
        <f t="shared" si="18"/>
        <v>THOMASWY</v>
      </c>
      <c r="W108" s="52">
        <f t="shared" si="22"/>
        <v>2.5974025974025997E-2</v>
      </c>
      <c r="X108" s="52">
        <f t="shared" si="19"/>
        <v>-0.41481481481481486</v>
      </c>
      <c r="Y108" s="53">
        <f t="shared" si="20"/>
        <v>122589</v>
      </c>
      <c r="Z108" s="53">
        <f t="shared" si="21"/>
        <v>195130.93</v>
      </c>
    </row>
    <row r="109" spans="2:26" x14ac:dyDescent="0.3">
      <c r="B109" s="60" t="s">
        <v>131</v>
      </c>
      <c r="C109" s="41">
        <v>2.25</v>
      </c>
      <c r="D109" s="41">
        <v>2.0699999999999998</v>
      </c>
      <c r="E109" s="41">
        <v>2.0299999999999998</v>
      </c>
      <c r="F109" s="42">
        <v>2.0299999999999998</v>
      </c>
      <c r="G109" s="43">
        <v>-0.2200000000000002</v>
      </c>
      <c r="H109" s="43">
        <v>-9.7777777777777874</v>
      </c>
      <c r="I109" s="62">
        <v>2192744</v>
      </c>
      <c r="J109" s="63">
        <v>4503118.78</v>
      </c>
      <c r="K109" s="46">
        <v>0.76521739130434785</v>
      </c>
      <c r="L109" s="47"/>
      <c r="V109" s="7" t="str">
        <f t="shared" si="18"/>
        <v>TIP</v>
      </c>
      <c r="W109" s="52">
        <f t="shared" si="22"/>
        <v>-9.777777777777788E-2</v>
      </c>
      <c r="X109" s="52">
        <f t="shared" si="19"/>
        <v>0.76521739130434785</v>
      </c>
      <c r="Y109" s="53">
        <f t="shared" si="20"/>
        <v>2192744</v>
      </c>
      <c r="Z109" s="53">
        <f t="shared" si="21"/>
        <v>4503118.78</v>
      </c>
    </row>
    <row r="110" spans="2:26" x14ac:dyDescent="0.3">
      <c r="B110" s="60" t="s">
        <v>132</v>
      </c>
      <c r="C110" s="41">
        <v>511.9</v>
      </c>
      <c r="D110" s="41">
        <v>563</v>
      </c>
      <c r="E110" s="41">
        <v>563</v>
      </c>
      <c r="F110" s="42">
        <v>563</v>
      </c>
      <c r="G110" s="43">
        <v>51.100000000000023</v>
      </c>
      <c r="H110" s="43">
        <v>9.9824184411017836</v>
      </c>
      <c r="I110" s="62">
        <v>157444</v>
      </c>
      <c r="J110" s="63">
        <v>88640972</v>
      </c>
      <c r="K110" s="46">
        <v>0.46233766233766227</v>
      </c>
      <c r="L110" s="47"/>
      <c r="V110" s="7" t="str">
        <f t="shared" si="18"/>
        <v>TOTAL</v>
      </c>
      <c r="W110" s="52">
        <f t="shared" si="22"/>
        <v>9.9824184411017841E-2</v>
      </c>
      <c r="X110" s="52">
        <f t="shared" si="19"/>
        <v>0.46233766233766227</v>
      </c>
      <c r="Y110" s="53">
        <f t="shared" si="20"/>
        <v>157444</v>
      </c>
      <c r="Z110" s="53">
        <f t="shared" si="21"/>
        <v>88640972</v>
      </c>
    </row>
    <row r="111" spans="2:26" x14ac:dyDescent="0.3">
      <c r="B111" s="60" t="s">
        <v>133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62">
        <v>376271</v>
      </c>
      <c r="J111" s="63">
        <v>30583998.600000001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376271</v>
      </c>
      <c r="Z111" s="53">
        <f t="shared" si="21"/>
        <v>30583998.600000001</v>
      </c>
    </row>
    <row r="112" spans="2:26" x14ac:dyDescent="0.3">
      <c r="B112" s="60" t="s">
        <v>134</v>
      </c>
      <c r="C112" s="41">
        <v>11.5</v>
      </c>
      <c r="D112" s="61">
        <v>12.3</v>
      </c>
      <c r="E112" s="61">
        <v>11.85</v>
      </c>
      <c r="F112" s="42">
        <v>12</v>
      </c>
      <c r="G112" s="43">
        <v>0.5</v>
      </c>
      <c r="H112" s="43">
        <v>4.3478260869565215</v>
      </c>
      <c r="I112" s="62">
        <v>16548534</v>
      </c>
      <c r="J112" s="63">
        <v>198623818.40000001</v>
      </c>
      <c r="K112" s="46">
        <v>0.38568129330254042</v>
      </c>
      <c r="L112" s="47"/>
      <c r="V112" s="7" t="str">
        <f t="shared" si="18"/>
        <v>TRANSCORP</v>
      </c>
      <c r="W112" s="52">
        <f t="shared" si="22"/>
        <v>4.3478260869565216E-2</v>
      </c>
      <c r="X112" s="52">
        <f t="shared" si="19"/>
        <v>0.38568129330254042</v>
      </c>
      <c r="Y112" s="53">
        <f t="shared" si="20"/>
        <v>16548534</v>
      </c>
      <c r="Z112" s="53">
        <f t="shared" si="21"/>
        <v>198623818.40000001</v>
      </c>
    </row>
    <row r="113" spans="2:26" x14ac:dyDescent="0.3">
      <c r="B113" s="60" t="s">
        <v>135</v>
      </c>
      <c r="C113" s="41">
        <v>372.4</v>
      </c>
      <c r="D113" s="61">
        <v>372.4</v>
      </c>
      <c r="E113" s="61">
        <v>372.4</v>
      </c>
      <c r="F113" s="42">
        <v>372.4</v>
      </c>
      <c r="G113" s="43">
        <v>0</v>
      </c>
      <c r="H113" s="43">
        <v>0</v>
      </c>
      <c r="I113" s="62">
        <v>6705</v>
      </c>
      <c r="J113" s="63">
        <v>2247516</v>
      </c>
      <c r="K113" s="46">
        <v>0.55166666666666653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0.55166666666666653</v>
      </c>
      <c r="Y113" s="53">
        <f t="shared" si="20"/>
        <v>6705</v>
      </c>
      <c r="Z113" s="53">
        <f t="shared" si="21"/>
        <v>2247516</v>
      </c>
    </row>
    <row r="114" spans="2:26" x14ac:dyDescent="0.3">
      <c r="B114" s="60" t="s">
        <v>136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99</v>
      </c>
      <c r="J114" s="63">
        <v>368.28</v>
      </c>
      <c r="K114" s="46">
        <v>0.92093023255813966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0.92093023255813966</v>
      </c>
      <c r="Y114" s="53">
        <f t="shared" si="20"/>
        <v>99</v>
      </c>
      <c r="Z114" s="53">
        <f t="shared" si="21"/>
        <v>368.28</v>
      </c>
    </row>
    <row r="115" spans="2:26" x14ac:dyDescent="0.3">
      <c r="B115" s="60" t="s">
        <v>137</v>
      </c>
      <c r="C115" s="41">
        <v>16.7</v>
      </c>
      <c r="D115" s="41">
        <v>16.7</v>
      </c>
      <c r="E115" s="41">
        <v>16.7</v>
      </c>
      <c r="F115" s="42">
        <v>16.7</v>
      </c>
      <c r="G115" s="43">
        <v>0</v>
      </c>
      <c r="H115" s="43">
        <v>0</v>
      </c>
      <c r="I115" s="62">
        <v>369321</v>
      </c>
      <c r="J115" s="63">
        <v>6150265.0999999996</v>
      </c>
      <c r="K115" s="46">
        <v>0.29961089494163429</v>
      </c>
      <c r="L115" s="47"/>
      <c r="V115" s="7" t="str">
        <f t="shared" si="18"/>
        <v>UACN</v>
      </c>
      <c r="W115" s="52">
        <f t="shared" si="22"/>
        <v>0</v>
      </c>
      <c r="X115" s="52">
        <f t="shared" si="19"/>
        <v>0.29961089494163429</v>
      </c>
      <c r="Y115" s="53">
        <f t="shared" si="20"/>
        <v>369321</v>
      </c>
      <c r="Z115" s="53">
        <f t="shared" si="21"/>
        <v>6150265.0999999996</v>
      </c>
    </row>
    <row r="116" spans="2:26" x14ac:dyDescent="0.3">
      <c r="B116" s="60" t="s">
        <v>138</v>
      </c>
      <c r="C116" s="41">
        <v>22.3</v>
      </c>
      <c r="D116" s="61">
        <v>22.5</v>
      </c>
      <c r="E116" s="61">
        <v>22.4</v>
      </c>
      <c r="F116" s="42">
        <v>22.4</v>
      </c>
      <c r="G116" s="43">
        <v>9.9999999999997868E-2</v>
      </c>
      <c r="H116" s="43">
        <v>0.44843049327353307</v>
      </c>
      <c r="I116" s="70">
        <v>4555515</v>
      </c>
      <c r="J116" s="63">
        <v>102131944.09999999</v>
      </c>
      <c r="K116" s="46">
        <v>-0.12670565302144254</v>
      </c>
      <c r="V116" s="7" t="str">
        <f t="shared" si="18"/>
        <v>UBA</v>
      </c>
      <c r="W116" s="52">
        <f t="shared" si="22"/>
        <v>4.4843049327353305E-3</v>
      </c>
      <c r="X116" s="52">
        <f t="shared" si="19"/>
        <v>-0.12670565302144254</v>
      </c>
      <c r="Y116" s="53">
        <f t="shared" si="20"/>
        <v>4555515</v>
      </c>
      <c r="Z116" s="53">
        <f t="shared" si="21"/>
        <v>102131944.09999999</v>
      </c>
    </row>
    <row r="117" spans="2:26" x14ac:dyDescent="0.3">
      <c r="B117" s="60" t="s">
        <v>139</v>
      </c>
      <c r="C117" s="41">
        <v>18.25</v>
      </c>
      <c r="D117" s="61">
        <v>20.05</v>
      </c>
      <c r="E117" s="61">
        <v>18.350000000000001</v>
      </c>
      <c r="F117" s="42">
        <v>19.75</v>
      </c>
      <c r="G117" s="43">
        <v>1.5</v>
      </c>
      <c r="H117" s="43">
        <v>8.2191780821917799</v>
      </c>
      <c r="I117" s="70">
        <v>16765308</v>
      </c>
      <c r="J117" s="63">
        <v>329811353.75</v>
      </c>
      <c r="K117" s="46">
        <v>-0.14130434782608692</v>
      </c>
      <c r="V117" s="7" t="str">
        <f t="shared" si="18"/>
        <v>UCAP</v>
      </c>
      <c r="W117" s="52">
        <f t="shared" si="22"/>
        <v>8.2191780821917804E-2</v>
      </c>
      <c r="X117" s="52">
        <f t="shared" si="19"/>
        <v>-0.14130434782608692</v>
      </c>
      <c r="Y117" s="53">
        <f t="shared" si="20"/>
        <v>16765308</v>
      </c>
      <c r="Z117" s="53">
        <f t="shared" si="21"/>
        <v>329811353.75</v>
      </c>
    </row>
    <row r="118" spans="2:26" x14ac:dyDescent="0.3">
      <c r="B118" s="60" t="s">
        <v>140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6715</v>
      </c>
      <c r="J118" s="63">
        <v>245769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6715</v>
      </c>
      <c r="Z118" s="53">
        <f t="shared" si="21"/>
        <v>245769</v>
      </c>
    </row>
    <row r="119" spans="2:26" x14ac:dyDescent="0.3">
      <c r="B119" s="60" t="s">
        <v>141</v>
      </c>
      <c r="C119" s="41">
        <v>19</v>
      </c>
      <c r="D119" s="41">
        <v>19</v>
      </c>
      <c r="E119" s="41">
        <v>19</v>
      </c>
      <c r="F119" s="42">
        <v>19</v>
      </c>
      <c r="G119" s="43">
        <v>0</v>
      </c>
      <c r="H119" s="43">
        <v>0</v>
      </c>
      <c r="I119" s="62">
        <v>177365</v>
      </c>
      <c r="J119" s="63">
        <v>3307594.85</v>
      </c>
      <c r="K119" s="46">
        <v>0.28378378378378377</v>
      </c>
      <c r="V119" s="7" t="str">
        <f t="shared" si="18"/>
        <v>UNILEVER</v>
      </c>
      <c r="W119" s="52">
        <f t="shared" si="22"/>
        <v>0</v>
      </c>
      <c r="X119" s="52">
        <f t="shared" si="19"/>
        <v>0.28378378378378377</v>
      </c>
      <c r="Y119" s="53">
        <f t="shared" si="20"/>
        <v>177365</v>
      </c>
      <c r="Z119" s="53">
        <f t="shared" si="21"/>
        <v>3307594.85</v>
      </c>
    </row>
    <row r="120" spans="2:26" x14ac:dyDescent="0.3">
      <c r="B120" s="60" t="s">
        <v>142</v>
      </c>
      <c r="C120" s="41">
        <v>7.3</v>
      </c>
      <c r="D120" s="61">
        <v>7.3</v>
      </c>
      <c r="E120" s="61">
        <v>7.3</v>
      </c>
      <c r="F120" s="42">
        <v>7.3</v>
      </c>
      <c r="G120" s="43">
        <v>0</v>
      </c>
      <c r="H120" s="43">
        <v>0</v>
      </c>
      <c r="I120" s="70">
        <v>99</v>
      </c>
      <c r="J120" s="63">
        <v>722.7</v>
      </c>
      <c r="K120" s="46">
        <v>-9.8765432098765427E-2</v>
      </c>
      <c r="V120" s="7" t="str">
        <f t="shared" si="18"/>
        <v>UNIONDICON</v>
      </c>
      <c r="W120" s="52">
        <f t="shared" si="22"/>
        <v>0</v>
      </c>
      <c r="X120" s="52">
        <f t="shared" si="19"/>
        <v>-9.8765432098765427E-2</v>
      </c>
      <c r="Y120" s="53">
        <f t="shared" si="20"/>
        <v>99</v>
      </c>
      <c r="Z120" s="53">
        <f t="shared" si="21"/>
        <v>722.7</v>
      </c>
    </row>
    <row r="121" spans="2:26" x14ac:dyDescent="0.3">
      <c r="B121" s="60" t="s">
        <v>143</v>
      </c>
      <c r="C121" s="41">
        <v>0.32</v>
      </c>
      <c r="D121" s="61">
        <v>0.33</v>
      </c>
      <c r="E121" s="61">
        <v>0.3</v>
      </c>
      <c r="F121" s="42">
        <v>0.31</v>
      </c>
      <c r="G121" s="43">
        <v>-1.0000000000000009E-2</v>
      </c>
      <c r="H121" s="43">
        <v>-3.1250000000000027</v>
      </c>
      <c r="I121" s="70">
        <v>11312693</v>
      </c>
      <c r="J121" s="63">
        <v>3487275.86</v>
      </c>
      <c r="K121" s="46">
        <v>0.19230769230769229</v>
      </c>
      <c r="V121" s="7" t="str">
        <f t="shared" si="18"/>
        <v>UNIVINSURE</v>
      </c>
      <c r="W121" s="52">
        <f t="shared" si="22"/>
        <v>-3.1250000000000028E-2</v>
      </c>
      <c r="X121" s="52">
        <f t="shared" si="19"/>
        <v>0.19230769230769229</v>
      </c>
      <c r="Y121" s="53">
        <f t="shared" si="20"/>
        <v>11312693</v>
      </c>
      <c r="Z121" s="53">
        <f t="shared" si="21"/>
        <v>3487275.86</v>
      </c>
    </row>
    <row r="122" spans="2:26" x14ac:dyDescent="0.3">
      <c r="B122" s="60" t="s">
        <v>144</v>
      </c>
      <c r="C122" s="41">
        <v>1.21</v>
      </c>
      <c r="D122" s="41">
        <v>1.28</v>
      </c>
      <c r="E122" s="41">
        <v>1.25</v>
      </c>
      <c r="F122" s="42">
        <v>1.28</v>
      </c>
      <c r="G122" s="43">
        <v>7.0000000000000062E-2</v>
      </c>
      <c r="H122" s="43">
        <v>5.7851239669421535</v>
      </c>
      <c r="I122" s="62">
        <v>1560271</v>
      </c>
      <c r="J122" s="63">
        <v>1985768.21</v>
      </c>
      <c r="K122" s="46">
        <v>0</v>
      </c>
      <c r="V122" s="7" t="str">
        <f t="shared" si="18"/>
        <v>UPDC</v>
      </c>
      <c r="W122" s="52">
        <f t="shared" si="22"/>
        <v>5.7851239669421538E-2</v>
      </c>
      <c r="X122" s="52">
        <f t="shared" si="19"/>
        <v>0</v>
      </c>
      <c r="Y122" s="53">
        <f t="shared" si="20"/>
        <v>1560271</v>
      </c>
      <c r="Z122" s="53">
        <f t="shared" si="21"/>
        <v>1985768.21</v>
      </c>
    </row>
    <row r="123" spans="2:26" x14ac:dyDescent="0.3">
      <c r="B123" s="60" t="s">
        <v>145</v>
      </c>
      <c r="C123" s="41">
        <v>4.5999999999999996</v>
      </c>
      <c r="D123" s="41">
        <v>4.5999999999999996</v>
      </c>
      <c r="E123" s="41">
        <v>4.5999999999999996</v>
      </c>
      <c r="F123" s="42">
        <v>4.5999999999999996</v>
      </c>
      <c r="G123" s="43">
        <v>0</v>
      </c>
      <c r="H123" s="43">
        <v>0</v>
      </c>
      <c r="I123" s="62">
        <v>191998</v>
      </c>
      <c r="J123" s="63">
        <v>896796.15</v>
      </c>
      <c r="K123" s="46">
        <v>-0.28125000000000011</v>
      </c>
      <c r="V123" s="7" t="str">
        <f t="shared" si="18"/>
        <v>UPDCREIT</v>
      </c>
      <c r="W123" s="52">
        <f t="shared" si="22"/>
        <v>0</v>
      </c>
      <c r="X123" s="52">
        <f t="shared" si="19"/>
        <v>-0.28125000000000011</v>
      </c>
      <c r="Y123" s="53">
        <f t="shared" si="20"/>
        <v>191998</v>
      </c>
      <c r="Z123" s="53">
        <f t="shared" si="21"/>
        <v>896796.15</v>
      </c>
    </row>
    <row r="124" spans="2:26" x14ac:dyDescent="0.3">
      <c r="B124" s="60" t="s">
        <v>146</v>
      </c>
      <c r="C124" s="41">
        <v>2.41</v>
      </c>
      <c r="D124" s="41">
        <v>2.54</v>
      </c>
      <c r="E124" s="41">
        <v>2.54</v>
      </c>
      <c r="F124" s="42">
        <v>2.54</v>
      </c>
      <c r="G124" s="43">
        <v>0.12999999999999989</v>
      </c>
      <c r="H124" s="43">
        <v>5.3941908713692897</v>
      </c>
      <c r="I124" s="62">
        <v>155369</v>
      </c>
      <c r="J124" s="63">
        <v>394649.04</v>
      </c>
      <c r="K124" s="46">
        <v>5.8333333333333348E-2</v>
      </c>
      <c r="L124" s="60"/>
      <c r="V124" s="7" t="str">
        <f t="shared" si="18"/>
        <v>UPL</v>
      </c>
      <c r="W124" s="52">
        <f t="shared" si="22"/>
        <v>5.3941908713692893E-2</v>
      </c>
      <c r="X124" s="52">
        <f t="shared" si="19"/>
        <v>5.8333333333333348E-2</v>
      </c>
      <c r="Y124" s="53">
        <f t="shared" si="20"/>
        <v>155369</v>
      </c>
      <c r="Z124" s="53">
        <f t="shared" si="21"/>
        <v>394649.04</v>
      </c>
    </row>
    <row r="125" spans="2:26" x14ac:dyDescent="0.3">
      <c r="B125" s="60" t="s">
        <v>147</v>
      </c>
      <c r="C125" s="41">
        <v>1.2</v>
      </c>
      <c r="D125" s="41">
        <v>1.27</v>
      </c>
      <c r="E125" s="41">
        <v>1.17</v>
      </c>
      <c r="F125" s="42">
        <v>1.26</v>
      </c>
      <c r="G125" s="43">
        <v>6.0000000000000053E-2</v>
      </c>
      <c r="H125" s="43">
        <v>5.0000000000000044</v>
      </c>
      <c r="I125" s="62">
        <v>27678802</v>
      </c>
      <c r="J125" s="63">
        <v>34081996.840000004</v>
      </c>
      <c r="K125" s="46">
        <v>2.4054054054054053</v>
      </c>
      <c r="L125" s="60"/>
      <c r="V125" s="7" t="str">
        <f t="shared" si="18"/>
        <v>VERITASKAP</v>
      </c>
      <c r="W125" s="52">
        <f t="shared" si="22"/>
        <v>5.0000000000000044E-2</v>
      </c>
      <c r="X125" s="52">
        <f t="shared" si="19"/>
        <v>2.4054054054054053</v>
      </c>
      <c r="Y125" s="53">
        <f t="shared" si="20"/>
        <v>27678802</v>
      </c>
      <c r="Z125" s="53">
        <f t="shared" si="21"/>
        <v>34081996.840000004</v>
      </c>
    </row>
    <row r="126" spans="2:26" x14ac:dyDescent="0.3">
      <c r="B126" s="60" t="s">
        <v>148</v>
      </c>
      <c r="C126" s="41">
        <v>45</v>
      </c>
      <c r="D126" s="41">
        <v>45</v>
      </c>
      <c r="E126" s="41">
        <v>45</v>
      </c>
      <c r="F126" s="42">
        <v>45</v>
      </c>
      <c r="G126" s="43">
        <v>0</v>
      </c>
      <c r="H126" s="43">
        <v>0</v>
      </c>
      <c r="I126" s="62">
        <v>22050</v>
      </c>
      <c r="J126" s="63">
        <v>893070</v>
      </c>
      <c r="K126" s="46">
        <v>-0.77821586988664371</v>
      </c>
      <c r="L126" s="60"/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22050</v>
      </c>
      <c r="Z126" s="53">
        <f t="shared" si="21"/>
        <v>893070</v>
      </c>
    </row>
    <row r="127" spans="2:26" x14ac:dyDescent="0.3">
      <c r="B127" s="60" t="s">
        <v>149</v>
      </c>
      <c r="C127" s="41">
        <v>19.350000000000001</v>
      </c>
      <c r="D127" s="41">
        <v>19.350000000000001</v>
      </c>
      <c r="E127" s="41">
        <v>19.350000000000001</v>
      </c>
      <c r="F127" s="42">
        <v>19.350000000000001</v>
      </c>
      <c r="G127" s="43">
        <v>0</v>
      </c>
      <c r="H127" s="43">
        <v>0</v>
      </c>
      <c r="I127" s="62">
        <v>59015</v>
      </c>
      <c r="J127" s="63">
        <v>1106113.95</v>
      </c>
      <c r="K127" s="46">
        <v>-0.12045454545454537</v>
      </c>
      <c r="L127" s="60"/>
      <c r="V127" s="7" t="str">
        <f t="shared" si="18"/>
        <v>VITAFOAM</v>
      </c>
      <c r="W127" s="52">
        <f t="shared" si="22"/>
        <v>0</v>
      </c>
      <c r="X127" s="52">
        <f t="shared" si="19"/>
        <v>-0.12045454545454537</v>
      </c>
      <c r="Y127" s="53">
        <f t="shared" si="20"/>
        <v>59015</v>
      </c>
      <c r="Z127" s="53">
        <f t="shared" si="21"/>
        <v>1106113.95</v>
      </c>
    </row>
    <row r="128" spans="2:26" x14ac:dyDescent="0.3">
      <c r="B128" s="60" t="s">
        <v>150</v>
      </c>
      <c r="C128" s="41">
        <v>37.5</v>
      </c>
      <c r="D128" s="41">
        <v>37.1</v>
      </c>
      <c r="E128" s="41">
        <v>37</v>
      </c>
      <c r="F128" s="42">
        <v>37.1</v>
      </c>
      <c r="G128" s="43">
        <v>-0.39999999999999858</v>
      </c>
      <c r="H128" s="43">
        <v>-1.0666666666666629</v>
      </c>
      <c r="I128" s="62">
        <v>1388460</v>
      </c>
      <c r="J128" s="63">
        <v>51427425</v>
      </c>
      <c r="K128" s="46">
        <v>0.17777777777777781</v>
      </c>
      <c r="V128" s="7" t="str">
        <f t="shared" si="18"/>
        <v>WAPCO</v>
      </c>
      <c r="W128" s="52">
        <f t="shared" si="22"/>
        <v>-1.0666666666666628E-2</v>
      </c>
      <c r="X128" s="52">
        <f t="shared" si="19"/>
        <v>0.17777777777777781</v>
      </c>
      <c r="Y128" s="53">
        <f t="shared" si="20"/>
        <v>1388460</v>
      </c>
      <c r="Z128" s="53">
        <f t="shared" si="21"/>
        <v>51427425</v>
      </c>
    </row>
    <row r="129" spans="2:26" x14ac:dyDescent="0.3">
      <c r="B129" s="60" t="s">
        <v>151</v>
      </c>
      <c r="C129" s="41">
        <v>0.8</v>
      </c>
      <c r="D129" s="41">
        <v>0.78</v>
      </c>
      <c r="E129" s="41">
        <v>0.78</v>
      </c>
      <c r="F129" s="42">
        <v>0.78</v>
      </c>
      <c r="G129" s="43">
        <v>-2.0000000000000018E-2</v>
      </c>
      <c r="H129" s="43">
        <v>-2.5000000000000022</v>
      </c>
      <c r="I129" s="62">
        <v>300545</v>
      </c>
      <c r="J129" s="63">
        <v>237045.78</v>
      </c>
      <c r="K129" s="46">
        <v>0.14705882352941169</v>
      </c>
      <c r="V129" s="7" t="str">
        <f t="shared" si="18"/>
        <v>WAPIC</v>
      </c>
      <c r="W129" s="52">
        <f t="shared" si="22"/>
        <v>-2.5000000000000022E-2</v>
      </c>
      <c r="X129" s="52">
        <f t="shared" si="19"/>
        <v>0.14705882352941169</v>
      </c>
      <c r="Y129" s="53">
        <f t="shared" si="20"/>
        <v>300545</v>
      </c>
      <c r="Z129" s="53">
        <f t="shared" si="21"/>
        <v>237045.78</v>
      </c>
    </row>
    <row r="130" spans="2:26" x14ac:dyDescent="0.3">
      <c r="B130" s="60" t="s">
        <v>152</v>
      </c>
      <c r="C130" s="41">
        <v>6.5</v>
      </c>
      <c r="D130" s="41">
        <v>6.4</v>
      </c>
      <c r="E130" s="41">
        <v>6.25</v>
      </c>
      <c r="F130" s="42">
        <v>6.4</v>
      </c>
      <c r="G130" s="43">
        <v>-9.9999999999999645E-2</v>
      </c>
      <c r="H130" s="43">
        <v>-1.538461538461533</v>
      </c>
      <c r="I130" s="62">
        <v>5908959</v>
      </c>
      <c r="J130" s="63">
        <v>36966668.149999999</v>
      </c>
      <c r="K130" s="46">
        <v>0.14285714285714302</v>
      </c>
      <c r="V130" s="7" t="str">
        <f t="shared" si="18"/>
        <v>WEMABANK</v>
      </c>
      <c r="W130" s="52">
        <f t="shared" si="22"/>
        <v>-1.538461538461533E-2</v>
      </c>
      <c r="X130" s="52">
        <f t="shared" si="19"/>
        <v>0.14285714285714302</v>
      </c>
      <c r="Y130" s="53">
        <f t="shared" si="20"/>
        <v>5908959</v>
      </c>
      <c r="Z130" s="53">
        <f t="shared" si="21"/>
        <v>36966668.149999999</v>
      </c>
    </row>
    <row r="131" spans="2:26" x14ac:dyDescent="0.3">
      <c r="B131" s="71" t="s">
        <v>153</v>
      </c>
      <c r="C131" s="72">
        <v>37.9</v>
      </c>
      <c r="D131" s="72">
        <v>37.9</v>
      </c>
      <c r="E131" s="72">
        <v>37.1</v>
      </c>
      <c r="F131" s="73">
        <v>37.9</v>
      </c>
      <c r="G131" s="74">
        <v>0</v>
      </c>
      <c r="H131" s="74">
        <v>0</v>
      </c>
      <c r="I131" s="75">
        <v>8046126</v>
      </c>
      <c r="J131" s="76">
        <v>303263338.19999999</v>
      </c>
      <c r="K131" s="77">
        <v>-1.9404915912031084E-2</v>
      </c>
      <c r="V131" s="7" t="str">
        <f t="shared" si="18"/>
        <v>ZENITHBANK</v>
      </c>
      <c r="W131" s="52">
        <f t="shared" si="22"/>
        <v>0</v>
      </c>
      <c r="X131" s="52">
        <f t="shared" si="19"/>
        <v>-1.9404915912031084E-2</v>
      </c>
      <c r="Y131" s="53">
        <f t="shared" si="20"/>
        <v>8046126</v>
      </c>
      <c r="Z131" s="53">
        <f t="shared" si="21"/>
        <v>303263338.19999999</v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/>
      <c r="W133" s="52"/>
      <c r="X133" s="52"/>
      <c r="Y133" s="53"/>
      <c r="Z133" s="53"/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8"/>
      <c r="Y214" s="79"/>
      <c r="Z214" s="79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80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81"/>
      <c r="AB242" s="81"/>
      <c r="AC242" s="81"/>
      <c r="AD242" s="81"/>
      <c r="AE242" s="81"/>
      <c r="AF242" s="81"/>
      <c r="AG242" s="81"/>
      <c r="AH242" s="81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2024-08-23T13:58:10Z</dcterms:created>
  <dcterms:modified xsi:type="dcterms:W3CDTF">2024-08-23T14:00:20Z</dcterms:modified>
</cp:coreProperties>
</file>