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8C752239-54C4-461D-AF26-2A3F04EDB5E8}" xr6:coauthVersionLast="47" xr6:coauthVersionMax="47" xr10:uidLastSave="{00000000-0000-0000-0000-000000000000}"/>
  <bookViews>
    <workbookView xWindow="-108" yWindow="-108" windowWidth="23256" windowHeight="12576" xr2:uid="{AF631561-A4ED-44A3-AA5F-D7D85B10677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P132" i="1"/>
  <c r="O132" i="1"/>
  <c r="N132" i="1"/>
  <c r="L132" i="1"/>
  <c r="Z131" i="1"/>
  <c r="Y131" i="1"/>
  <c r="X131" i="1"/>
  <c r="V131" i="1"/>
  <c r="P131" i="1"/>
  <c r="O131" i="1"/>
  <c r="L131" i="1"/>
  <c r="Z130" i="1"/>
  <c r="Y130" i="1"/>
  <c r="X130" i="1"/>
  <c r="V130" i="1"/>
  <c r="Z129" i="1"/>
  <c r="Y129" i="1"/>
  <c r="X129" i="1"/>
  <c r="V129" i="1"/>
  <c r="Z128" i="1"/>
  <c r="Y128" i="1"/>
  <c r="X128" i="1"/>
  <c r="V128" i="1"/>
  <c r="P128" i="1"/>
  <c r="O128" i="1"/>
  <c r="N128" i="1"/>
  <c r="L128" i="1"/>
  <c r="Z127" i="1"/>
  <c r="Y127" i="1"/>
  <c r="X127" i="1"/>
  <c r="V127" i="1"/>
  <c r="P127" i="1"/>
  <c r="O127" i="1"/>
  <c r="N127" i="1"/>
  <c r="L127" i="1"/>
  <c r="F127" i="1"/>
  <c r="E127" i="1"/>
  <c r="D127" i="1"/>
  <c r="B127" i="1"/>
  <c r="Z126" i="1"/>
  <c r="Y126" i="1"/>
  <c r="V126" i="1"/>
  <c r="F126" i="1"/>
  <c r="E126" i="1"/>
  <c r="D126" i="1"/>
  <c r="B126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V123" i="1"/>
  <c r="X124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X117" i="1"/>
  <c r="V117" i="1"/>
  <c r="X118" i="1"/>
  <c r="W118" i="1"/>
  <c r="Z116" i="1"/>
  <c r="Y116" i="1"/>
  <c r="X116" i="1"/>
  <c r="W116" i="1"/>
  <c r="V116" i="1"/>
  <c r="W117" i="1"/>
  <c r="Z115" i="1"/>
  <c r="Y115" i="1"/>
  <c r="X115" i="1"/>
  <c r="W115" i="1"/>
  <c r="V115" i="1"/>
  <c r="Z114" i="1"/>
  <c r="Y114" i="1"/>
  <c r="W114" i="1"/>
  <c r="V114" i="1"/>
  <c r="Z113" i="1"/>
  <c r="Y113" i="1"/>
  <c r="V113" i="1"/>
  <c r="X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X109" i="1"/>
  <c r="V109" i="1"/>
  <c r="X110" i="1"/>
  <c r="W110" i="1"/>
  <c r="Z108" i="1"/>
  <c r="Y108" i="1"/>
  <c r="X108" i="1"/>
  <c r="W108" i="1"/>
  <c r="V108" i="1"/>
  <c r="W109" i="1"/>
  <c r="Z107" i="1"/>
  <c r="Y107" i="1"/>
  <c r="X107" i="1"/>
  <c r="W107" i="1"/>
  <c r="V107" i="1"/>
  <c r="Z106" i="1"/>
  <c r="Y106" i="1"/>
  <c r="W106" i="1"/>
  <c r="V106" i="1"/>
  <c r="Z105" i="1"/>
  <c r="Y105" i="1"/>
  <c r="V105" i="1"/>
  <c r="X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X101" i="1"/>
  <c r="V101" i="1"/>
  <c r="X102" i="1"/>
  <c r="W102" i="1"/>
  <c r="Z100" i="1"/>
  <c r="Y100" i="1"/>
  <c r="X100" i="1"/>
  <c r="W100" i="1"/>
  <c r="V100" i="1"/>
  <c r="W101" i="1"/>
  <c r="Z99" i="1"/>
  <c r="Y99" i="1"/>
  <c r="X99" i="1"/>
  <c r="W99" i="1"/>
  <c r="V99" i="1"/>
  <c r="Z98" i="1"/>
  <c r="Y98" i="1"/>
  <c r="W98" i="1"/>
  <c r="V98" i="1"/>
  <c r="Z97" i="1"/>
  <c r="Y97" i="1"/>
  <c r="V97" i="1"/>
  <c r="X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X93" i="1"/>
  <c r="V93" i="1"/>
  <c r="X94" i="1"/>
  <c r="W94" i="1"/>
  <c r="Z92" i="1"/>
  <c r="Y92" i="1"/>
  <c r="X92" i="1"/>
  <c r="W92" i="1"/>
  <c r="V92" i="1"/>
  <c r="W93" i="1"/>
  <c r="Z91" i="1"/>
  <c r="Y91" i="1"/>
  <c r="X91" i="1"/>
  <c r="W91" i="1"/>
  <c r="V91" i="1"/>
  <c r="Z90" i="1"/>
  <c r="Y90" i="1"/>
  <c r="W90" i="1"/>
  <c r="V90" i="1"/>
  <c r="Z89" i="1"/>
  <c r="Y89" i="1"/>
  <c r="V89" i="1"/>
  <c r="X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X85" i="1"/>
  <c r="V85" i="1"/>
  <c r="X86" i="1"/>
  <c r="W86" i="1"/>
  <c r="Z84" i="1"/>
  <c r="Y84" i="1"/>
  <c r="X84" i="1"/>
  <c r="W84" i="1"/>
  <c r="V84" i="1"/>
  <c r="W85" i="1"/>
  <c r="Z83" i="1"/>
  <c r="Y83" i="1"/>
  <c r="X83" i="1"/>
  <c r="W83" i="1"/>
  <c r="V83" i="1"/>
  <c r="Z82" i="1"/>
  <c r="Y82" i="1"/>
  <c r="W82" i="1"/>
  <c r="V82" i="1"/>
  <c r="Z81" i="1"/>
  <c r="Y81" i="1"/>
  <c r="V81" i="1"/>
  <c r="X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X77" i="1"/>
  <c r="V77" i="1"/>
  <c r="X78" i="1"/>
  <c r="W78" i="1"/>
  <c r="Z76" i="1"/>
  <c r="Y76" i="1"/>
  <c r="X76" i="1"/>
  <c r="W76" i="1"/>
  <c r="V76" i="1"/>
  <c r="W77" i="1"/>
  <c r="Z75" i="1"/>
  <c r="Y75" i="1"/>
  <c r="X75" i="1"/>
  <c r="W75" i="1"/>
  <c r="V75" i="1"/>
  <c r="Z74" i="1"/>
  <c r="Y74" i="1"/>
  <c r="W74" i="1"/>
  <c r="V74" i="1"/>
  <c r="Z73" i="1"/>
  <c r="Y73" i="1"/>
  <c r="V73" i="1"/>
  <c r="X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X69" i="1"/>
  <c r="V69" i="1"/>
  <c r="X70" i="1"/>
  <c r="W70" i="1"/>
  <c r="Z68" i="1"/>
  <c r="Y68" i="1"/>
  <c r="X68" i="1"/>
  <c r="W68" i="1"/>
  <c r="V68" i="1"/>
  <c r="W69" i="1"/>
  <c r="Z67" i="1"/>
  <c r="Y67" i="1"/>
  <c r="X67" i="1"/>
  <c r="W67" i="1"/>
  <c r="V67" i="1"/>
  <c r="Z66" i="1"/>
  <c r="Y66" i="1"/>
  <c r="W66" i="1"/>
  <c r="V66" i="1"/>
  <c r="Z65" i="1"/>
  <c r="Y65" i="1"/>
  <c r="V65" i="1"/>
  <c r="X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X61" i="1"/>
  <c r="V61" i="1"/>
  <c r="X62" i="1"/>
  <c r="W62" i="1"/>
  <c r="Z60" i="1"/>
  <c r="Y60" i="1"/>
  <c r="X60" i="1"/>
  <c r="W60" i="1"/>
  <c r="V60" i="1"/>
  <c r="W61" i="1"/>
  <c r="Z59" i="1"/>
  <c r="Y59" i="1"/>
  <c r="X59" i="1"/>
  <c r="W59" i="1"/>
  <c r="V59" i="1"/>
  <c r="Z58" i="1"/>
  <c r="Y58" i="1"/>
  <c r="W58" i="1"/>
  <c r="V58" i="1"/>
  <c r="Z57" i="1"/>
  <c r="Y57" i="1"/>
  <c r="V57" i="1"/>
  <c r="X58" i="1"/>
  <c r="Z56" i="1"/>
  <c r="Y56" i="1"/>
  <c r="X56" i="1"/>
  <c r="V56" i="1"/>
  <c r="X57" i="1"/>
  <c r="W57" i="1"/>
  <c r="Z55" i="1"/>
  <c r="Y55" i="1"/>
  <c r="W55" i="1"/>
  <c r="V55" i="1"/>
  <c r="W56" i="1"/>
  <c r="Z54" i="1"/>
  <c r="Y54" i="1"/>
  <c r="V54" i="1"/>
  <c r="X55" i="1"/>
  <c r="Z53" i="1"/>
  <c r="Y53" i="1"/>
  <c r="X53" i="1"/>
  <c r="V53" i="1"/>
  <c r="X54" i="1"/>
  <c r="W54" i="1"/>
  <c r="Z52" i="1"/>
  <c r="Y52" i="1"/>
  <c r="X52" i="1"/>
  <c r="W52" i="1"/>
  <c r="V52" i="1"/>
  <c r="W53" i="1"/>
  <c r="Z51" i="1"/>
  <c r="Y51" i="1"/>
  <c r="X51" i="1"/>
  <c r="W51" i="1"/>
  <c r="V51" i="1"/>
  <c r="Z50" i="1"/>
  <c r="Y50" i="1"/>
  <c r="W50" i="1"/>
  <c r="V50" i="1"/>
  <c r="Z49" i="1"/>
  <c r="Y49" i="1"/>
  <c r="V49" i="1"/>
  <c r="X50" i="1"/>
  <c r="Z48" i="1"/>
  <c r="Y48" i="1"/>
  <c r="X48" i="1"/>
  <c r="V48" i="1"/>
  <c r="X49" i="1"/>
  <c r="W49" i="1"/>
  <c r="Z47" i="1"/>
  <c r="Y47" i="1"/>
  <c r="W47" i="1"/>
  <c r="V47" i="1"/>
  <c r="W48" i="1"/>
  <c r="Z46" i="1"/>
  <c r="Y46" i="1"/>
  <c r="V46" i="1"/>
  <c r="X47" i="1"/>
  <c r="Z45" i="1"/>
  <c r="Y45" i="1"/>
  <c r="X45" i="1"/>
  <c r="V45" i="1"/>
  <c r="X46" i="1"/>
  <c r="W46" i="1"/>
  <c r="Z44" i="1"/>
  <c r="Y44" i="1"/>
  <c r="X44" i="1"/>
  <c r="W44" i="1"/>
  <c r="V44" i="1"/>
  <c r="W45" i="1"/>
  <c r="Z43" i="1"/>
  <c r="Y43" i="1"/>
  <c r="X43" i="1"/>
  <c r="W43" i="1"/>
  <c r="V43" i="1"/>
  <c r="Z42" i="1"/>
  <c r="Y42" i="1"/>
  <c r="W42" i="1"/>
  <c r="V42" i="1"/>
  <c r="Z41" i="1"/>
  <c r="Y41" i="1"/>
  <c r="W41" i="1"/>
  <c r="V41" i="1"/>
  <c r="X42" i="1"/>
  <c r="Z40" i="1"/>
  <c r="Y40" i="1"/>
  <c r="W40" i="1"/>
  <c r="V40" i="1"/>
  <c r="X41" i="1"/>
  <c r="Z39" i="1"/>
  <c r="Y39" i="1"/>
  <c r="W39" i="1"/>
  <c r="V39" i="1"/>
  <c r="X40" i="1"/>
  <c r="Z38" i="1"/>
  <c r="Y38" i="1"/>
  <c r="W38" i="1"/>
  <c r="V38" i="1"/>
  <c r="X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V22" i="1"/>
  <c r="X23" i="1"/>
  <c r="Z21" i="1"/>
  <c r="Y21" i="1"/>
  <c r="V21" i="1"/>
  <c r="X22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X16" i="1"/>
  <c r="V16" i="1"/>
  <c r="X17" i="1"/>
  <c r="W17" i="1"/>
  <c r="Z15" i="1"/>
  <c r="Y15" i="1"/>
  <c r="X15" i="1"/>
  <c r="V15" i="1"/>
  <c r="W16" i="1"/>
  <c r="Z14" i="1"/>
  <c r="Y14" i="1"/>
  <c r="X14" i="1"/>
  <c r="V14" i="1"/>
  <c r="W15" i="1"/>
  <c r="Z13" i="1"/>
  <c r="Y13" i="1"/>
  <c r="V13" i="1"/>
  <c r="W14" i="1"/>
  <c r="Z12" i="1"/>
  <c r="Y12" i="1"/>
  <c r="V12" i="1"/>
  <c r="X13" i="1"/>
  <c r="W13" i="1"/>
  <c r="Z11" i="1"/>
  <c r="AT16" i="1" s="1"/>
  <c r="AS16" i="1" s="1"/>
  <c r="Y11" i="1"/>
  <c r="V11" i="1"/>
  <c r="X12" i="1"/>
  <c r="W12" i="1"/>
  <c r="Z10" i="1"/>
  <c r="Y10" i="1"/>
  <c r="V10" i="1"/>
  <c r="X11" i="1"/>
  <c r="W11" i="1"/>
  <c r="Z9" i="1"/>
  <c r="AT15" i="1" s="1"/>
  <c r="AS15" i="1" s="1"/>
  <c r="Y9" i="1"/>
  <c r="X9" i="1"/>
  <c r="V9" i="1"/>
  <c r="X10" i="1"/>
  <c r="T8" i="1"/>
  <c r="AQ10" i="1" l="1"/>
  <c r="AP10" i="1" s="1"/>
  <c r="AQ13" i="1"/>
  <c r="AP13" i="1" s="1"/>
  <c r="P21" i="1"/>
  <c r="AK10" i="1"/>
  <c r="AJ10" i="1" s="1"/>
  <c r="AN12" i="1"/>
  <c r="AM12" i="1" s="1"/>
  <c r="AK17" i="1"/>
  <c r="AJ17" i="1" s="1"/>
  <c r="AT10" i="1"/>
  <c r="AS10" i="1" s="1"/>
  <c r="AK12" i="1"/>
  <c r="AJ12" i="1" s="1"/>
  <c r="AN14" i="1"/>
  <c r="AM14" i="1" s="1"/>
  <c r="AQ16" i="1"/>
  <c r="AP16" i="1" s="1"/>
  <c r="AT18" i="1"/>
  <c r="AS18" i="1" s="1"/>
  <c r="AQ14" i="1"/>
  <c r="AP14" i="1" s="1"/>
  <c r="AN9" i="1"/>
  <c r="AM9" i="1" s="1"/>
  <c r="AQ11" i="1"/>
  <c r="AP11" i="1" s="1"/>
  <c r="AT13" i="1"/>
  <c r="AS13" i="1" s="1"/>
  <c r="AK15" i="1"/>
  <c r="AJ15" i="1" s="1"/>
  <c r="AN17" i="1"/>
  <c r="AM17" i="1" s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AT9" i="1"/>
  <c r="AS9" i="1" s="1"/>
  <c r="W10" i="1"/>
  <c r="AK11" i="1"/>
  <c r="AJ11" i="1" s="1"/>
  <c r="AN13" i="1"/>
  <c r="AM13" i="1" s="1"/>
  <c r="AQ15" i="1"/>
  <c r="AP15" i="1" s="1"/>
  <c r="AT17" i="1"/>
  <c r="AS17" i="1" s="1"/>
  <c r="O21" i="1"/>
  <c r="AT12" i="1"/>
  <c r="AS12" i="1" s="1"/>
  <c r="AK14" i="1"/>
  <c r="AJ14" i="1" s="1"/>
  <c r="AN16" i="1"/>
  <c r="AM16" i="1" s="1"/>
  <c r="AQ18" i="1"/>
  <c r="AP18" i="1" s="1"/>
  <c r="P8" i="1"/>
  <c r="AK9" i="1"/>
  <c r="AJ9" i="1" s="1"/>
  <c r="AN11" i="1"/>
  <c r="AM11" i="1" s="1"/>
  <c r="Q21" i="1" l="1"/>
  <c r="AE16" i="1"/>
  <c r="AD16" i="1" s="1"/>
  <c r="AC14" i="1"/>
  <c r="AH5" i="1"/>
  <c r="AE13" i="1"/>
  <c r="AD13" i="1" s="1"/>
  <c r="AC11" i="1"/>
  <c r="AE17" i="1"/>
  <c r="AD17" i="1" s="1"/>
  <c r="AC15" i="1"/>
  <c r="AE18" i="1"/>
  <c r="AD18" i="1" s="1"/>
  <c r="AC16" i="1"/>
  <c r="AE10" i="1"/>
  <c r="AD10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9" i="1"/>
  <c r="AD9" i="1" s="1"/>
  <c r="AE14" i="1"/>
  <c r="AD14" i="1" s="1"/>
  <c r="AC12" i="1"/>
  <c r="AC17" i="1"/>
  <c r="AB17" i="1" s="1" a="1"/>
  <c r="AB17" i="1" s="1"/>
  <c r="AE11" i="1"/>
  <c r="AD11" i="1" s="1"/>
  <c r="AC9" i="1"/>
  <c r="AB9" i="1" s="1" a="1"/>
  <c r="AB9" i="1" s="1"/>
  <c r="AB18" i="1" l="1" a="1"/>
  <c r="AB18" i="1" s="1"/>
  <c r="AB12" i="1" a="1"/>
  <c r="AB12" i="1" s="1"/>
  <c r="AB15" i="1" a="1"/>
  <c r="AB15" i="1" s="1"/>
  <c r="AB11" i="1" a="1"/>
  <c r="AB11" i="1" s="1"/>
  <c r="AH15" i="1"/>
  <c r="AH12" i="1"/>
  <c r="AH17" i="1"/>
  <c r="AH9" i="1"/>
  <c r="AG9" i="1" s="1" a="1"/>
  <c r="AG9" i="1" s="1"/>
  <c r="AH14" i="1"/>
  <c r="AG14" i="1" s="1" a="1"/>
  <c r="AG14" i="1" s="1"/>
  <c r="AH16" i="1"/>
  <c r="AH11" i="1"/>
  <c r="AG11" i="1" s="1" a="1"/>
  <c r="AG11" i="1" s="1"/>
  <c r="AH13" i="1"/>
  <c r="AH18" i="1"/>
  <c r="AH10" i="1"/>
  <c r="AG10" i="1" s="1" a="1"/>
  <c r="AG10" i="1" s="1"/>
  <c r="AB14" i="1" a="1"/>
  <c r="AB14" i="1" s="1"/>
  <c r="AB16" i="1" a="1"/>
  <c r="AB16" i="1" s="1"/>
  <c r="AG16" i="1" l="1" a="1"/>
  <c r="AG16" i="1" s="1"/>
  <c r="AG17" i="1" a="1"/>
  <c r="AG17" i="1" s="1"/>
  <c r="AG12" i="1" a="1"/>
  <c r="AG12" i="1" s="1"/>
  <c r="AG18" i="1" a="1"/>
  <c r="AG18" i="1" s="1"/>
  <c r="AG15" i="1" a="1"/>
  <c r="AG15" i="1" s="1"/>
  <c r="AG13" i="1" a="1"/>
  <c r="AG13" i="1" s="1"/>
  <c r="N9" i="1" l="1" a="1"/>
  <c r="N11" i="1" s="1"/>
  <c r="N13" i="1" l="1"/>
  <c r="N15" i="1"/>
  <c r="N16" i="1"/>
  <c r="N14" i="1"/>
  <c r="O14" i="1" s="1"/>
  <c r="N9" i="1"/>
  <c r="T9" i="1" s="1"/>
  <c r="P9" i="1" s="1"/>
  <c r="N17" i="1"/>
  <c r="N12" i="1"/>
  <c r="O12" i="1" s="1"/>
  <c r="N10" i="1"/>
  <c r="T10" i="1" s="1"/>
  <c r="P10" i="1" s="1"/>
  <c r="N18" i="1"/>
  <c r="T15" i="1"/>
  <c r="P15" i="1" s="1"/>
  <c r="O15" i="1"/>
  <c r="O16" i="1"/>
  <c r="T16" i="1"/>
  <c r="P16" i="1" s="1"/>
  <c r="O9" i="1"/>
  <c r="O13" i="1"/>
  <c r="T13" i="1"/>
  <c r="P13" i="1" s="1"/>
  <c r="O17" i="1"/>
  <c r="T17" i="1"/>
  <c r="P17" i="1" s="1"/>
  <c r="T12" i="1"/>
  <c r="P12" i="1" s="1"/>
  <c r="O10" i="1"/>
  <c r="O18" i="1"/>
  <c r="T18" i="1"/>
  <c r="P18" i="1" s="1"/>
  <c r="O11" i="1"/>
  <c r="T11" i="1"/>
  <c r="P11" i="1" s="1"/>
  <c r="T14" i="1" l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<sst xmlns="http://schemas.openxmlformats.org/spreadsheetml/2006/main" count="147" uniqueCount="146">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</sst>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DF980EC-2157-4079-922F-CAA6099D890E}"/>
    <cellStyle name="Normal" xfId="0" builtinId="0"/>
    <cellStyle name="Percent 2" xfId="2" xr:uid="{D29F0260-FE45-4EC5-81F1-43275863315B}"/>
    <cellStyle name="Percent 4" xfId="3" xr:uid="{B1484BFC-A1C3-4BFA-AE82-318E7760879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408373-C4EE-46C0-B77E-F97C4AF15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EFF5CE-532E-4E2F-B35E-8B0DFC09A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5B34492-A0D5-42E7-AF0E-3E936819D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A58FD8B-9212-44AC-BB7F-366825DC9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768323-9E01-4126-9632-420F2E89E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38FD91-1625-42E4-8475-44DFEDB63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E0A8694-7992-4E69-8BCD-2102293F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2.99</v>
          </cell>
          <cell r="F44">
            <v>3.25</v>
          </cell>
          <cell r="I44">
            <v>458676</v>
          </cell>
          <cell r="J44">
            <v>1495088.88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186753</v>
          </cell>
          <cell r="J45">
            <v>242575.5</v>
          </cell>
        </row>
        <row r="46">
          <cell r="B46" t="str">
            <v>ACADEMY</v>
          </cell>
          <cell r="C46">
            <v>3.14</v>
          </cell>
          <cell r="F46">
            <v>3.14</v>
          </cell>
          <cell r="I46">
            <v>5100</v>
          </cell>
          <cell r="J46">
            <v>16014</v>
          </cell>
        </row>
        <row r="47">
          <cell r="B47" t="str">
            <v>ACCESSCORP</v>
          </cell>
          <cell r="C47">
            <v>22.1</v>
          </cell>
          <cell r="F47">
            <v>22.05</v>
          </cell>
          <cell r="I47">
            <v>28195121</v>
          </cell>
          <cell r="J47">
            <v>628040586.60000002</v>
          </cell>
        </row>
        <row r="48">
          <cell r="B48" t="str">
            <v>AFRIPRUD</v>
          </cell>
          <cell r="C48">
            <v>9.4499999999999993</v>
          </cell>
          <cell r="F48">
            <v>9.85</v>
          </cell>
          <cell r="I48">
            <v>3477914</v>
          </cell>
          <cell r="J48">
            <v>34323453.299999997</v>
          </cell>
        </row>
        <row r="49">
          <cell r="B49" t="str">
            <v>AIICO</v>
          </cell>
          <cell r="C49">
            <v>1.1499999999999999</v>
          </cell>
          <cell r="F49">
            <v>1.2</v>
          </cell>
          <cell r="I49">
            <v>10930626</v>
          </cell>
          <cell r="J49">
            <v>12818714.029999999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439</v>
          </cell>
          <cell r="J50">
            <v>974467.1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</v>
          </cell>
          <cell r="J51">
            <v>49</v>
          </cell>
        </row>
        <row r="52">
          <cell r="B52" t="str">
            <v>ARADEL</v>
          </cell>
          <cell r="C52">
            <v>562.9</v>
          </cell>
          <cell r="F52">
            <v>600.1</v>
          </cell>
          <cell r="I52">
            <v>3528815</v>
          </cell>
          <cell r="J52">
            <v>2064524267.5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19987</v>
          </cell>
          <cell r="J53">
            <v>360453.3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1010</v>
          </cell>
          <cell r="J54">
            <v>46965</v>
          </cell>
        </row>
        <row r="55">
          <cell r="B55" t="str">
            <v>BUACEMENT</v>
          </cell>
          <cell r="C55">
            <v>110</v>
          </cell>
          <cell r="F55">
            <v>110</v>
          </cell>
          <cell r="I55">
            <v>476863</v>
          </cell>
          <cell r="J55">
            <v>47590089.899999999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1185</v>
          </cell>
          <cell r="J56">
            <v>421267.5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56680</v>
          </cell>
          <cell r="J57">
            <v>1026114</v>
          </cell>
        </row>
        <row r="58">
          <cell r="B58" t="str">
            <v>CAP</v>
          </cell>
          <cell r="C58">
            <v>35</v>
          </cell>
          <cell r="F58">
            <v>38.5</v>
          </cell>
          <cell r="I58">
            <v>12627746</v>
          </cell>
          <cell r="J58">
            <v>454365083.89999998</v>
          </cell>
        </row>
        <row r="59">
          <cell r="B59" t="str">
            <v>CAVERTON</v>
          </cell>
          <cell r="C59">
            <v>2.36</v>
          </cell>
          <cell r="F59">
            <v>2.5</v>
          </cell>
          <cell r="I59">
            <v>1448961</v>
          </cell>
          <cell r="J59">
            <v>3584934.18</v>
          </cell>
        </row>
        <row r="60">
          <cell r="B60" t="str">
            <v>CHAMPION</v>
          </cell>
          <cell r="C60">
            <v>3.5</v>
          </cell>
          <cell r="F60">
            <v>3.47</v>
          </cell>
          <cell r="I60">
            <v>1562786</v>
          </cell>
          <cell r="J60">
            <v>5457932.8099999996</v>
          </cell>
        </row>
        <row r="61">
          <cell r="B61" t="str">
            <v>CHAMS</v>
          </cell>
          <cell r="C61">
            <v>2.0499999999999998</v>
          </cell>
          <cell r="F61">
            <v>2</v>
          </cell>
          <cell r="I61">
            <v>97663406</v>
          </cell>
          <cell r="J61">
            <v>197514212.36000001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76</v>
          </cell>
          <cell r="J62">
            <v>281.2</v>
          </cell>
        </row>
        <row r="63">
          <cell r="B63" t="str">
            <v>CILEASING</v>
          </cell>
          <cell r="C63">
            <v>3.6</v>
          </cell>
          <cell r="F63">
            <v>3.64</v>
          </cell>
          <cell r="I63">
            <v>1378498</v>
          </cell>
          <cell r="J63">
            <v>5007793.53</v>
          </cell>
        </row>
        <row r="64">
          <cell r="B64" t="str">
            <v>CONHALLPLC</v>
          </cell>
          <cell r="C64">
            <v>1.4</v>
          </cell>
          <cell r="F64">
            <v>1.45</v>
          </cell>
          <cell r="I64">
            <v>729765</v>
          </cell>
          <cell r="J64">
            <v>1037691.07</v>
          </cell>
        </row>
        <row r="65">
          <cell r="B65" t="str">
            <v>CONOIL</v>
          </cell>
          <cell r="C65">
            <v>173.45</v>
          </cell>
          <cell r="F65">
            <v>173.45</v>
          </cell>
          <cell r="I65">
            <v>148966</v>
          </cell>
          <cell r="J65">
            <v>23264850.899999999</v>
          </cell>
        </row>
        <row r="66">
          <cell r="B66" t="str">
            <v>CORNERST</v>
          </cell>
          <cell r="C66">
            <v>2.69</v>
          </cell>
          <cell r="F66">
            <v>2.71</v>
          </cell>
          <cell r="I66">
            <v>754851</v>
          </cell>
          <cell r="J66">
            <v>2042901.44</v>
          </cell>
        </row>
        <row r="67">
          <cell r="B67" t="str">
            <v>CUSTODIAN</v>
          </cell>
          <cell r="C67">
            <v>12.1</v>
          </cell>
          <cell r="F67">
            <v>12</v>
          </cell>
          <cell r="I67">
            <v>2515202</v>
          </cell>
          <cell r="J67">
            <v>30322081.300000001</v>
          </cell>
        </row>
        <row r="68">
          <cell r="B68" t="str">
            <v>CUTIX</v>
          </cell>
          <cell r="C68">
            <v>2.54</v>
          </cell>
          <cell r="F68">
            <v>2.5</v>
          </cell>
          <cell r="I68">
            <v>1578323</v>
          </cell>
          <cell r="J68">
            <v>3992228.42</v>
          </cell>
        </row>
        <row r="69">
          <cell r="B69" t="str">
            <v>CWG</v>
          </cell>
          <cell r="C69">
            <v>6</v>
          </cell>
          <cell r="F69">
            <v>6.25</v>
          </cell>
          <cell r="I69">
            <v>1940125</v>
          </cell>
          <cell r="J69">
            <v>11759499.199999999</v>
          </cell>
        </row>
        <row r="70">
          <cell r="B70" t="str">
            <v>DAARCOMM</v>
          </cell>
          <cell r="C70">
            <v>0.71</v>
          </cell>
          <cell r="F70">
            <v>0.64</v>
          </cell>
          <cell r="I70">
            <v>347232</v>
          </cell>
          <cell r="J70">
            <v>223343.44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21773</v>
          </cell>
          <cell r="J71">
            <v>9384163</v>
          </cell>
        </row>
        <row r="72">
          <cell r="B72" t="str">
            <v>DANGSUGAR</v>
          </cell>
          <cell r="C72">
            <v>31.5</v>
          </cell>
          <cell r="F72">
            <v>31.5</v>
          </cell>
          <cell r="I72">
            <v>686967</v>
          </cell>
          <cell r="J72">
            <v>22396091.25</v>
          </cell>
        </row>
        <row r="73">
          <cell r="B73" t="str">
            <v>DEAPCAP</v>
          </cell>
          <cell r="C73">
            <v>1.26</v>
          </cell>
          <cell r="F73">
            <v>1.28</v>
          </cell>
          <cell r="I73">
            <v>1522332</v>
          </cell>
          <cell r="J73">
            <v>1904472.08</v>
          </cell>
        </row>
        <row r="74">
          <cell r="B74" t="str">
            <v>ELLAHLAKES</v>
          </cell>
          <cell r="C74">
            <v>4.03</v>
          </cell>
          <cell r="F74">
            <v>4.05</v>
          </cell>
          <cell r="I74">
            <v>6170468</v>
          </cell>
          <cell r="J74">
            <v>25025371.260000002</v>
          </cell>
        </row>
        <row r="75">
          <cell r="B75" t="str">
            <v>ETERNA</v>
          </cell>
          <cell r="C75">
            <v>27</v>
          </cell>
          <cell r="F75">
            <v>27</v>
          </cell>
          <cell r="I75">
            <v>480552</v>
          </cell>
          <cell r="J75">
            <v>12150576.15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2266442</v>
          </cell>
          <cell r="J76">
            <v>55269657.649999999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925</v>
          </cell>
          <cell r="J77">
            <v>6398.75</v>
          </cell>
        </row>
        <row r="78">
          <cell r="B78" t="str">
            <v>EUNISELL</v>
          </cell>
          <cell r="C78">
            <v>3.19</v>
          </cell>
          <cell r="F78">
            <v>3.5</v>
          </cell>
          <cell r="I78">
            <v>105823</v>
          </cell>
          <cell r="J78">
            <v>370033.3</v>
          </cell>
        </row>
        <row r="79">
          <cell r="B79" t="str">
            <v>FBNH</v>
          </cell>
          <cell r="C79">
            <v>28.8</v>
          </cell>
          <cell r="F79">
            <v>28.75</v>
          </cell>
          <cell r="I79">
            <v>7366570</v>
          </cell>
          <cell r="J79">
            <v>212264088.40000001</v>
          </cell>
        </row>
        <row r="80">
          <cell r="B80" t="str">
            <v>FCMB</v>
          </cell>
          <cell r="C80">
            <v>8.8000000000000007</v>
          </cell>
          <cell r="F80">
            <v>9.1</v>
          </cell>
          <cell r="I80">
            <v>17522628</v>
          </cell>
          <cell r="J80">
            <v>158855920.84999999</v>
          </cell>
        </row>
        <row r="81">
          <cell r="B81" t="str">
            <v>FIDELITYBK</v>
          </cell>
          <cell r="C81">
            <v>14.7</v>
          </cell>
          <cell r="F81">
            <v>14.3</v>
          </cell>
          <cell r="I81">
            <v>2521076</v>
          </cell>
          <cell r="J81">
            <v>36478813.950000003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182940</v>
          </cell>
          <cell r="J82">
            <v>2698782.8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95652</v>
          </cell>
          <cell r="J83">
            <v>6066656.2999999998</v>
          </cell>
        </row>
        <row r="84">
          <cell r="B84" t="str">
            <v>FTNCOCOA</v>
          </cell>
          <cell r="C84">
            <v>1.89</v>
          </cell>
          <cell r="F84">
            <v>1.8</v>
          </cell>
          <cell r="I84">
            <v>3506907</v>
          </cell>
          <cell r="J84">
            <v>6367691.9500000002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1530</v>
          </cell>
          <cell r="J85">
            <v>1583550</v>
          </cell>
        </row>
        <row r="86">
          <cell r="B86" t="str">
            <v>GTCO</v>
          </cell>
          <cell r="C86">
            <v>53</v>
          </cell>
          <cell r="F86">
            <v>52</v>
          </cell>
          <cell r="I86">
            <v>4988449</v>
          </cell>
          <cell r="J86">
            <v>261412399.19999999</v>
          </cell>
        </row>
        <row r="87">
          <cell r="B87" t="str">
            <v>GUINEAINS</v>
          </cell>
          <cell r="C87">
            <v>0.48</v>
          </cell>
          <cell r="F87">
            <v>0.5</v>
          </cell>
          <cell r="I87">
            <v>5166672</v>
          </cell>
          <cell r="J87">
            <v>2597336.46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54494</v>
          </cell>
          <cell r="J88">
            <v>3336471.55</v>
          </cell>
        </row>
        <row r="89">
          <cell r="B89" t="str">
            <v>HONYFLOUR</v>
          </cell>
          <cell r="C89">
            <v>4.75</v>
          </cell>
          <cell r="F89">
            <v>4.75</v>
          </cell>
          <cell r="I89">
            <v>514462</v>
          </cell>
          <cell r="J89">
            <v>2408594.2400000002</v>
          </cell>
        </row>
        <row r="90">
          <cell r="B90" t="str">
            <v>IKEJAHOTEL</v>
          </cell>
          <cell r="C90">
            <v>7.7</v>
          </cell>
          <cell r="F90">
            <v>8.0500000000000007</v>
          </cell>
          <cell r="I90">
            <v>450558</v>
          </cell>
          <cell r="J90">
            <v>3639598.7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5450</v>
          </cell>
          <cell r="J91">
            <v>171675</v>
          </cell>
        </row>
        <row r="92">
          <cell r="B92" t="str">
            <v>INTBREW</v>
          </cell>
          <cell r="C92">
            <v>4.0599999999999996</v>
          </cell>
          <cell r="F92">
            <v>4.0599999999999996</v>
          </cell>
          <cell r="I92">
            <v>3723500</v>
          </cell>
          <cell r="J92">
            <v>15134860.6</v>
          </cell>
        </row>
        <row r="93">
          <cell r="B93" t="str">
            <v>INTENEGINS</v>
          </cell>
          <cell r="C93">
            <v>1.45</v>
          </cell>
          <cell r="F93">
            <v>1.45</v>
          </cell>
          <cell r="I93">
            <v>299777</v>
          </cell>
          <cell r="J93">
            <v>428300.93</v>
          </cell>
        </row>
        <row r="94">
          <cell r="B94" t="str">
            <v>JAIZBANK</v>
          </cell>
          <cell r="C94">
            <v>2.41</v>
          </cell>
          <cell r="F94">
            <v>2.37</v>
          </cell>
          <cell r="I94">
            <v>2874547</v>
          </cell>
          <cell r="J94">
            <v>6914686.0300000003</v>
          </cell>
        </row>
        <row r="95">
          <cell r="B95" t="str">
            <v>JAPAULGOLD</v>
          </cell>
          <cell r="C95">
            <v>2.37</v>
          </cell>
          <cell r="F95">
            <v>2.44</v>
          </cell>
          <cell r="I95">
            <v>15920824</v>
          </cell>
          <cell r="J95">
            <v>37704007.670000002</v>
          </cell>
        </row>
        <row r="96">
          <cell r="B96" t="str">
            <v>JBERGER</v>
          </cell>
          <cell r="C96">
            <v>164</v>
          </cell>
          <cell r="F96">
            <v>164</v>
          </cell>
          <cell r="I96">
            <v>66976</v>
          </cell>
          <cell r="J96">
            <v>9919218.1999999993</v>
          </cell>
        </row>
        <row r="97">
          <cell r="B97" t="str">
            <v>JOHNHOLT</v>
          </cell>
          <cell r="C97">
            <v>2.75</v>
          </cell>
          <cell r="F97">
            <v>2.75</v>
          </cell>
          <cell r="I97">
            <v>43616</v>
          </cell>
          <cell r="J97">
            <v>129470.2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15</v>
          </cell>
          <cell r="J98">
            <v>139.05000000000001</v>
          </cell>
        </row>
        <row r="99">
          <cell r="B99" t="str">
            <v>LASACO</v>
          </cell>
          <cell r="C99">
            <v>2.81</v>
          </cell>
          <cell r="F99">
            <v>2.86</v>
          </cell>
          <cell r="I99">
            <v>1191698</v>
          </cell>
          <cell r="J99">
            <v>3369695.03</v>
          </cell>
        </row>
        <row r="100">
          <cell r="B100" t="str">
            <v>LEARNAFRCA</v>
          </cell>
          <cell r="C100">
            <v>3.25</v>
          </cell>
          <cell r="F100">
            <v>3.25</v>
          </cell>
          <cell r="I100">
            <v>119515</v>
          </cell>
          <cell r="J100">
            <v>383149.69</v>
          </cell>
        </row>
        <row r="101">
          <cell r="B101" t="str">
            <v>LINKASSURE</v>
          </cell>
          <cell r="C101">
            <v>0.92</v>
          </cell>
          <cell r="F101">
            <v>0.92</v>
          </cell>
          <cell r="I101">
            <v>65114</v>
          </cell>
          <cell r="J101">
            <v>60788.29</v>
          </cell>
        </row>
        <row r="102">
          <cell r="B102" t="str">
            <v>LIVESTOCK</v>
          </cell>
          <cell r="C102">
            <v>3.1</v>
          </cell>
          <cell r="F102">
            <v>3.41</v>
          </cell>
          <cell r="I102">
            <v>6159236</v>
          </cell>
          <cell r="J102">
            <v>20968530.710000001</v>
          </cell>
        </row>
        <row r="103">
          <cell r="B103" t="str">
            <v>MANSARD</v>
          </cell>
          <cell r="C103">
            <v>5.7</v>
          </cell>
          <cell r="F103">
            <v>5.75</v>
          </cell>
          <cell r="I103">
            <v>4891607</v>
          </cell>
          <cell r="J103">
            <v>27776994.359999999</v>
          </cell>
        </row>
        <row r="104">
          <cell r="B104" t="str">
            <v>MAYBAKER</v>
          </cell>
          <cell r="C104">
            <v>6.8</v>
          </cell>
          <cell r="F104">
            <v>7.45</v>
          </cell>
          <cell r="I104">
            <v>515935</v>
          </cell>
          <cell r="J104">
            <v>3657300.65</v>
          </cell>
        </row>
        <row r="105">
          <cell r="B105" t="str">
            <v>MCNICHOLS</v>
          </cell>
          <cell r="C105">
            <v>1.57</v>
          </cell>
          <cell r="F105">
            <v>1.49</v>
          </cell>
          <cell r="I105">
            <v>1449655</v>
          </cell>
          <cell r="J105">
            <v>2170225.77</v>
          </cell>
        </row>
        <row r="106">
          <cell r="B106" t="str">
            <v>MECURE</v>
          </cell>
          <cell r="C106">
            <v>12.2</v>
          </cell>
          <cell r="F106">
            <v>12.95</v>
          </cell>
          <cell r="I106">
            <v>210537</v>
          </cell>
          <cell r="J106">
            <v>2681900.7000000002</v>
          </cell>
        </row>
        <row r="107">
          <cell r="B107" t="str">
            <v>MEYER</v>
          </cell>
          <cell r="C107">
            <v>8.52</v>
          </cell>
          <cell r="F107">
            <v>8.52</v>
          </cell>
          <cell r="I107">
            <v>34633</v>
          </cell>
          <cell r="J107">
            <v>265635.11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9187</v>
          </cell>
          <cell r="J108">
            <v>1133296.5</v>
          </cell>
        </row>
        <row r="109">
          <cell r="B109" t="str">
            <v>MTNN</v>
          </cell>
          <cell r="C109">
            <v>188.5</v>
          </cell>
          <cell r="F109">
            <v>184</v>
          </cell>
          <cell r="I109">
            <v>526681</v>
          </cell>
          <cell r="J109">
            <v>96286233.400000006</v>
          </cell>
        </row>
        <row r="110">
          <cell r="B110" t="str">
            <v>MULTIVERSE</v>
          </cell>
          <cell r="C110">
            <v>8.8000000000000007</v>
          </cell>
          <cell r="F110">
            <v>8.8000000000000007</v>
          </cell>
          <cell r="I110">
            <v>23624</v>
          </cell>
          <cell r="J110">
            <v>188103.9</v>
          </cell>
        </row>
        <row r="111">
          <cell r="B111" t="str">
            <v>NAHCO</v>
          </cell>
          <cell r="C111">
            <v>35</v>
          </cell>
          <cell r="F111">
            <v>35</v>
          </cell>
          <cell r="I111">
            <v>1047497</v>
          </cell>
          <cell r="J111">
            <v>36395642.049999997</v>
          </cell>
        </row>
        <row r="112">
          <cell r="B112" t="str">
            <v>NASCON</v>
          </cell>
          <cell r="C112">
            <v>32.549999999999997</v>
          </cell>
          <cell r="F112">
            <v>32.549999999999997</v>
          </cell>
          <cell r="I112">
            <v>1189170</v>
          </cell>
          <cell r="J112">
            <v>36089645.799999997</v>
          </cell>
        </row>
        <row r="113">
          <cell r="B113" t="str">
            <v>NB</v>
          </cell>
          <cell r="C113">
            <v>28</v>
          </cell>
          <cell r="F113">
            <v>28</v>
          </cell>
          <cell r="I113">
            <v>1458905</v>
          </cell>
          <cell r="J113">
            <v>41005232.399999999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266</v>
          </cell>
          <cell r="J114">
            <v>1064</v>
          </cell>
        </row>
        <row r="115">
          <cell r="B115" t="str">
            <v>NEIMETH</v>
          </cell>
          <cell r="C115">
            <v>1.9</v>
          </cell>
          <cell r="F115">
            <v>1.91</v>
          </cell>
          <cell r="I115">
            <v>482064</v>
          </cell>
          <cell r="J115">
            <v>921304.05</v>
          </cell>
        </row>
        <row r="116">
          <cell r="B116" t="str">
            <v>NEM</v>
          </cell>
          <cell r="C116">
            <v>8</v>
          </cell>
          <cell r="F116">
            <v>8.1</v>
          </cell>
          <cell r="I116">
            <v>594957</v>
          </cell>
          <cell r="J116">
            <v>4740549.5</v>
          </cell>
        </row>
        <row r="117">
          <cell r="B117" t="str">
            <v>NESTLE</v>
          </cell>
          <cell r="C117">
            <v>885</v>
          </cell>
          <cell r="F117">
            <v>885</v>
          </cell>
          <cell r="I117">
            <v>17237</v>
          </cell>
          <cell r="J117">
            <v>14312470.1</v>
          </cell>
        </row>
        <row r="118">
          <cell r="B118" t="str">
            <v>NGXGROUP</v>
          </cell>
          <cell r="C118">
            <v>22.4</v>
          </cell>
          <cell r="F118">
            <v>23</v>
          </cell>
          <cell r="I118">
            <v>410435</v>
          </cell>
          <cell r="J118">
            <v>9225390.5</v>
          </cell>
        </row>
        <row r="119">
          <cell r="B119" t="str">
            <v>NIDF</v>
          </cell>
          <cell r="C119">
            <v>111.7</v>
          </cell>
          <cell r="F119">
            <v>111.7</v>
          </cell>
          <cell r="I119">
            <v>3702</v>
          </cell>
          <cell r="J119">
            <v>416586</v>
          </cell>
        </row>
        <row r="120">
          <cell r="B120" t="str">
            <v>NNFM</v>
          </cell>
          <cell r="C120">
            <v>34</v>
          </cell>
          <cell r="F120">
            <v>34</v>
          </cell>
          <cell r="I120">
            <v>20802</v>
          </cell>
          <cell r="J120">
            <v>693476.1</v>
          </cell>
        </row>
        <row r="121">
          <cell r="B121" t="str">
            <v>NPFMCRFBK</v>
          </cell>
          <cell r="C121">
            <v>1.6</v>
          </cell>
          <cell r="F121">
            <v>1.6</v>
          </cell>
          <cell r="I121">
            <v>615071</v>
          </cell>
          <cell r="J121">
            <v>984266.15</v>
          </cell>
        </row>
        <row r="122">
          <cell r="B122" t="str">
            <v>NSLTECH</v>
          </cell>
          <cell r="C122">
            <v>0.56000000000000005</v>
          </cell>
          <cell r="F122">
            <v>0.56000000000000005</v>
          </cell>
          <cell r="I122">
            <v>22400</v>
          </cell>
          <cell r="J122">
            <v>13545</v>
          </cell>
        </row>
        <row r="123">
          <cell r="B123" t="str">
            <v>OKOMUOIL</v>
          </cell>
          <cell r="C123">
            <v>338.1</v>
          </cell>
          <cell r="F123">
            <v>338.1</v>
          </cell>
          <cell r="I123">
            <v>16880</v>
          </cell>
          <cell r="J123">
            <v>5660375.4000000004</v>
          </cell>
        </row>
        <row r="124">
          <cell r="B124" t="str">
            <v>OMATEK</v>
          </cell>
          <cell r="C124">
            <v>0.64</v>
          </cell>
          <cell r="F124">
            <v>0.68</v>
          </cell>
          <cell r="I124">
            <v>674649</v>
          </cell>
          <cell r="J124">
            <v>456586.32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630148</v>
          </cell>
          <cell r="J125">
            <v>290056311.5</v>
          </cell>
        </row>
        <row r="126">
          <cell r="B126" t="str">
            <v>PRESTIGE</v>
          </cell>
          <cell r="C126">
            <v>0.53</v>
          </cell>
          <cell r="F126">
            <v>0.55000000000000004</v>
          </cell>
          <cell r="I126">
            <v>2168099</v>
          </cell>
          <cell r="J126">
            <v>1171867.46</v>
          </cell>
        </row>
        <row r="127">
          <cell r="B127" t="str">
            <v>PZ</v>
          </cell>
          <cell r="C127">
            <v>21.65</v>
          </cell>
          <cell r="F127">
            <v>21.65</v>
          </cell>
          <cell r="I127">
            <v>257315</v>
          </cell>
          <cell r="J127">
            <v>5172601.8</v>
          </cell>
        </row>
        <row r="128">
          <cell r="B128" t="str">
            <v>REDSTAREX</v>
          </cell>
          <cell r="C128">
            <v>4.26</v>
          </cell>
          <cell r="F128">
            <v>4.26</v>
          </cell>
          <cell r="I128">
            <v>426395</v>
          </cell>
          <cell r="J128">
            <v>1822026.45</v>
          </cell>
        </row>
        <row r="129">
          <cell r="B129" t="str">
            <v>REGALINS</v>
          </cell>
          <cell r="C129">
            <v>0.55000000000000004</v>
          </cell>
          <cell r="F129">
            <v>0.56000000000000005</v>
          </cell>
          <cell r="I129">
            <v>1021415</v>
          </cell>
          <cell r="J129">
            <v>576019.05000000005</v>
          </cell>
        </row>
        <row r="130">
          <cell r="B130" t="str">
            <v>ROYALEX</v>
          </cell>
          <cell r="C130">
            <v>0.65</v>
          </cell>
          <cell r="F130">
            <v>0.71</v>
          </cell>
          <cell r="I130">
            <v>618294</v>
          </cell>
          <cell r="J130">
            <v>412874.04</v>
          </cell>
        </row>
        <row r="131">
          <cell r="B131" t="str">
            <v>RTBRISCOE</v>
          </cell>
          <cell r="C131">
            <v>3</v>
          </cell>
          <cell r="F131">
            <v>3.05</v>
          </cell>
          <cell r="I131">
            <v>815839</v>
          </cell>
          <cell r="J131">
            <v>2474494.7999999998</v>
          </cell>
        </row>
        <row r="132">
          <cell r="B132" t="str">
            <v>SCOA</v>
          </cell>
          <cell r="C132">
            <v>1.71</v>
          </cell>
          <cell r="F132">
            <v>1.71</v>
          </cell>
          <cell r="I132">
            <v>16593</v>
          </cell>
          <cell r="J132">
            <v>28539.96</v>
          </cell>
        </row>
        <row r="133">
          <cell r="B133" t="str">
            <v>SEPLAT</v>
          </cell>
          <cell r="C133">
            <v>5700</v>
          </cell>
          <cell r="F133">
            <v>5700</v>
          </cell>
          <cell r="I133">
            <v>20287</v>
          </cell>
          <cell r="J133">
            <v>118931887.8</v>
          </cell>
        </row>
        <row r="134">
          <cell r="B134" t="str">
            <v>SFSREIT</v>
          </cell>
          <cell r="C134">
            <v>179.45</v>
          </cell>
          <cell r="F134">
            <v>179.45</v>
          </cell>
          <cell r="I134">
            <v>3804</v>
          </cell>
          <cell r="J134">
            <v>701358.45</v>
          </cell>
        </row>
        <row r="135">
          <cell r="B135" t="str">
            <v>SKYAVN</v>
          </cell>
          <cell r="C135">
            <v>25</v>
          </cell>
          <cell r="F135">
            <v>25</v>
          </cell>
          <cell r="I135">
            <v>2575</v>
          </cell>
          <cell r="J135">
            <v>67338.75</v>
          </cell>
        </row>
        <row r="136">
          <cell r="B136" t="str">
            <v>SOVRENINS</v>
          </cell>
          <cell r="C136">
            <v>0.6</v>
          </cell>
          <cell r="F136">
            <v>0.62</v>
          </cell>
          <cell r="I136">
            <v>359140</v>
          </cell>
          <cell r="J136">
            <v>221595.15</v>
          </cell>
        </row>
        <row r="137">
          <cell r="B137" t="str">
            <v>STANBIC</v>
          </cell>
          <cell r="C137">
            <v>56.15</v>
          </cell>
          <cell r="F137">
            <v>61</v>
          </cell>
          <cell r="I137">
            <v>1738280</v>
          </cell>
          <cell r="J137">
            <v>104079645.55</v>
          </cell>
        </row>
        <row r="138">
          <cell r="B138" t="str">
            <v>STERLINGNG</v>
          </cell>
          <cell r="C138">
            <v>4.8</v>
          </cell>
          <cell r="F138">
            <v>4.8</v>
          </cell>
          <cell r="I138">
            <v>32301995</v>
          </cell>
          <cell r="J138">
            <v>156905549.38999999</v>
          </cell>
        </row>
        <row r="139">
          <cell r="B139" t="str">
            <v>SUNUASSUR</v>
          </cell>
          <cell r="C139">
            <v>1.9</v>
          </cell>
          <cell r="F139">
            <v>1.9</v>
          </cell>
          <cell r="I139">
            <v>3220344</v>
          </cell>
          <cell r="J139">
            <v>6116097.5999999996</v>
          </cell>
        </row>
        <row r="140">
          <cell r="B140" t="str">
            <v>TANTALIZER</v>
          </cell>
          <cell r="C140">
            <v>0.6</v>
          </cell>
          <cell r="F140">
            <v>0.65</v>
          </cell>
          <cell r="I140">
            <v>491890</v>
          </cell>
          <cell r="J140">
            <v>310725.49</v>
          </cell>
        </row>
        <row r="141">
          <cell r="B141" t="str">
            <v>TIP</v>
          </cell>
          <cell r="C141">
            <v>2.14</v>
          </cell>
          <cell r="F141">
            <v>2.14</v>
          </cell>
          <cell r="I141">
            <v>353260</v>
          </cell>
          <cell r="J141">
            <v>712076</v>
          </cell>
        </row>
        <row r="142">
          <cell r="B142" t="str">
            <v>TOTAL</v>
          </cell>
          <cell r="C142">
            <v>673.9</v>
          </cell>
          <cell r="F142">
            <v>673.9</v>
          </cell>
          <cell r="I142">
            <v>308086</v>
          </cell>
          <cell r="J142">
            <v>206451591.19999999</v>
          </cell>
        </row>
        <row r="143">
          <cell r="B143" t="str">
            <v>TRANSCOHOT</v>
          </cell>
          <cell r="C143">
            <v>106</v>
          </cell>
          <cell r="F143">
            <v>106</v>
          </cell>
          <cell r="I143">
            <v>7069</v>
          </cell>
          <cell r="J143">
            <v>691837.55</v>
          </cell>
        </row>
        <row r="144">
          <cell r="B144" t="str">
            <v>TRANSPOWER</v>
          </cell>
          <cell r="C144">
            <v>359.9</v>
          </cell>
          <cell r="F144">
            <v>359.9</v>
          </cell>
          <cell r="I144">
            <v>51102</v>
          </cell>
          <cell r="J144">
            <v>16557048</v>
          </cell>
        </row>
        <row r="145">
          <cell r="B145" t="str">
            <v>TRIPPLEG</v>
          </cell>
          <cell r="C145">
            <v>1.82</v>
          </cell>
          <cell r="F145">
            <v>1.82</v>
          </cell>
          <cell r="I145">
            <v>76000</v>
          </cell>
          <cell r="J145">
            <v>132730.14000000001</v>
          </cell>
        </row>
        <row r="146">
          <cell r="B146" t="str">
            <v>UACN</v>
          </cell>
          <cell r="C146">
            <v>21.75</v>
          </cell>
          <cell r="F146">
            <v>21.75</v>
          </cell>
          <cell r="I146">
            <v>8565263</v>
          </cell>
          <cell r="J146">
            <v>186937434.40000001</v>
          </cell>
        </row>
        <row r="147">
          <cell r="B147" t="str">
            <v>UBA</v>
          </cell>
          <cell r="C147">
            <v>29</v>
          </cell>
          <cell r="F147">
            <v>30.1</v>
          </cell>
          <cell r="I147">
            <v>88479699</v>
          </cell>
          <cell r="J147">
            <v>2605002389.5500002</v>
          </cell>
        </row>
        <row r="148">
          <cell r="B148" t="str">
            <v>UCAP</v>
          </cell>
          <cell r="C148">
            <v>18</v>
          </cell>
          <cell r="F148">
            <v>18.05</v>
          </cell>
          <cell r="I148">
            <v>8034857</v>
          </cell>
          <cell r="J148">
            <v>145966969.34999999</v>
          </cell>
        </row>
        <row r="149">
          <cell r="B149" t="str">
            <v>UNILEVER</v>
          </cell>
          <cell r="C149">
            <v>21.45</v>
          </cell>
          <cell r="F149">
            <v>22.5</v>
          </cell>
          <cell r="I149">
            <v>3318702</v>
          </cell>
          <cell r="J149">
            <v>74597992.700000003</v>
          </cell>
        </row>
        <row r="150">
          <cell r="B150" t="str">
            <v>UNIVINSURE</v>
          </cell>
          <cell r="C150">
            <v>0.35</v>
          </cell>
          <cell r="F150">
            <v>0.35</v>
          </cell>
          <cell r="I150">
            <v>1677828</v>
          </cell>
          <cell r="J150">
            <v>587161.9</v>
          </cell>
        </row>
        <row r="151">
          <cell r="B151" t="str">
            <v>UPDC</v>
          </cell>
          <cell r="C151">
            <v>1.59</v>
          </cell>
          <cell r="F151">
            <v>1.64</v>
          </cell>
          <cell r="I151">
            <v>5326687</v>
          </cell>
          <cell r="J151">
            <v>8716371.2200000007</v>
          </cell>
        </row>
        <row r="152">
          <cell r="B152" t="str">
            <v>UPDCREIT</v>
          </cell>
          <cell r="C152">
            <v>5.2</v>
          </cell>
          <cell r="F152">
            <v>5.25</v>
          </cell>
          <cell r="I152">
            <v>1068517</v>
          </cell>
          <cell r="J152">
            <v>5610337.7000000002</v>
          </cell>
        </row>
        <row r="153">
          <cell r="B153" t="str">
            <v>UPL</v>
          </cell>
          <cell r="C153">
            <v>2.79</v>
          </cell>
          <cell r="F153">
            <v>2.79</v>
          </cell>
          <cell r="I153">
            <v>100250</v>
          </cell>
          <cell r="J153">
            <v>278692.27</v>
          </cell>
        </row>
        <row r="154">
          <cell r="B154" t="str">
            <v>VERITASKAP</v>
          </cell>
          <cell r="C154">
            <v>1.6</v>
          </cell>
          <cell r="F154">
            <v>1.6</v>
          </cell>
          <cell r="I154">
            <v>3126837</v>
          </cell>
          <cell r="J154">
            <v>4997381.9400000004</v>
          </cell>
        </row>
        <row r="155">
          <cell r="B155" t="str">
            <v>VFDGROUP</v>
          </cell>
          <cell r="C155">
            <v>45</v>
          </cell>
          <cell r="F155">
            <v>45</v>
          </cell>
          <cell r="I155">
            <v>65337</v>
          </cell>
          <cell r="J155">
            <v>2646148.5</v>
          </cell>
        </row>
        <row r="156">
          <cell r="B156" t="str">
            <v>VITAFOAM</v>
          </cell>
          <cell r="C156">
            <v>20</v>
          </cell>
          <cell r="F156">
            <v>20</v>
          </cell>
          <cell r="I156">
            <v>29315</v>
          </cell>
          <cell r="J156">
            <v>599353.80000000005</v>
          </cell>
        </row>
        <row r="157">
          <cell r="B157" t="str">
            <v>WAPCO</v>
          </cell>
          <cell r="C157">
            <v>36.700000000000003</v>
          </cell>
          <cell r="F157">
            <v>37</v>
          </cell>
          <cell r="I157">
            <v>723938</v>
          </cell>
          <cell r="J157">
            <v>26828373.300000001</v>
          </cell>
        </row>
        <row r="158">
          <cell r="B158" t="str">
            <v>WAPIC</v>
          </cell>
          <cell r="C158">
            <v>0.95</v>
          </cell>
          <cell r="F158">
            <v>0.95</v>
          </cell>
          <cell r="I158">
            <v>455948</v>
          </cell>
          <cell r="J158">
            <v>437783.7</v>
          </cell>
        </row>
        <row r="159">
          <cell r="B159" t="str">
            <v>WEMABANK</v>
          </cell>
          <cell r="C159">
            <v>7.8</v>
          </cell>
          <cell r="F159">
            <v>7.9</v>
          </cell>
          <cell r="I159">
            <v>7820661</v>
          </cell>
          <cell r="J159">
            <v>61365679.350000001</v>
          </cell>
        </row>
        <row r="160">
          <cell r="B160" t="str">
            <v>ZENITHBANK</v>
          </cell>
          <cell r="C160">
            <v>40</v>
          </cell>
          <cell r="F160">
            <v>39.9</v>
          </cell>
          <cell r="I160">
            <v>18828887</v>
          </cell>
          <cell r="J160">
            <v>753277737.60000002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3A0D-54CE-4BDA-8BE7-699DABEC80DE}">
  <dimension ref="B1:AV395"/>
  <sheetViews>
    <sheetView tabSelected="1" zoomScale="90" zoomScaleNormal="90" workbookViewId="0">
      <selection activeCell="I19" sqref="I1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116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2.99</v>
      </c>
      <c r="D9" s="42">
        <v>3.25</v>
      </c>
      <c r="E9" s="42">
        <v>3.25</v>
      </c>
      <c r="F9" s="43">
        <v>3.25</v>
      </c>
      <c r="G9" s="44">
        <v>0.25999999999999979</v>
      </c>
      <c r="H9" s="44">
        <v>8.6956521739130359</v>
      </c>
      <c r="I9" s="45">
        <v>458676</v>
      </c>
      <c r="J9" s="46">
        <v>1495088.88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CAP</v>
      </c>
      <c r="O9" s="50">
        <f>VLOOKUP(N9,$B$9:$F$1048576,5,FALSE)</f>
        <v>38.5</v>
      </c>
      <c r="P9" s="51" t="str">
        <f>IF($T$8="change",ROUNDUP((T9*1),1)&amp;"%",IF($T$8="YTD",ROUNDUP((T9*100),0)&amp;"%",T9))</f>
        <v>10%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DAARCOMM</v>
      </c>
      <c r="AC9" s="56">
        <f>IF(ROWS($AC$9:AC9)&lt;=$AC$5,SMALL($W$9:$W$356,ROWS($AC$9:AC9)),"")</f>
        <v>-9.8591549295774586E-2</v>
      </c>
      <c r="AD9" s="57" t="str">
        <f t="shared" ref="AD9:AD18" si="0">INDEX($V$9:$Z$356,MATCH(AE9,$W$9:$W$356,0)+0,1)</f>
        <v>DAARCOMM</v>
      </c>
      <c r="AE9" s="58">
        <f>_xlfn.MINIFS($W$9:$W$356,$W$9:$W$356,"&lt;&gt;0")</f>
        <v>-9.8591549295774586E-2</v>
      </c>
      <c r="AF9" s="58"/>
      <c r="AG9" s="55" t="str" cm="1">
        <f t="array" ref="AG9">IF($AH9="","",INDEX($V$9:$V$356,SMALL(IF($W$9:$W$356=$AH9,ROW($V$9:$V$356)-ROW($V$9)+1),COUNTIFS($AH$9:AH9,AH9))))</f>
        <v>CAP</v>
      </c>
      <c r="AH9" s="56">
        <f>IF(ROWS($AH$9:AH9)&lt;=$AH$5,LARGE($W$9:$W$356,ROWS($AH$9:AH9)),"")</f>
        <v>0.10000000000000002</v>
      </c>
      <c r="AJ9" s="57" t="str">
        <f t="shared" ref="AJ9:AJ18" si="1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2">INDEX($V$9:$Z$356,MATCH(AN9,$X$9:$X$356,0)+0,1)</f>
        <v>JULI</v>
      </c>
      <c r="AN9" s="58">
        <f t="shared" ref="AN9:AN18" si="3">LARGE($X$9:$X$356,AA9)</f>
        <v>16.457627118644069</v>
      </c>
      <c r="AP9" s="57" t="str">
        <f t="shared" ref="AP9:AP18" si="4">INDEX($V$9:$Z$356,MATCH(AQ9,$Y$9:$Y$356,0)+0,1)</f>
        <v>CHAMS</v>
      </c>
      <c r="AQ9" s="59">
        <f t="shared" ref="AQ9:AQ18" si="5">LARGE($Y$9:$Y$356,AA9)</f>
        <v>97663406</v>
      </c>
      <c r="AR9" s="59"/>
      <c r="AS9" s="57" t="str">
        <f t="shared" ref="AS9:AS18" si="6">INDEX($V$9:$Z$356,MATCH(AT9,$Z$9:$Z$356,0)+0,1)</f>
        <v>UBA</v>
      </c>
      <c r="AT9" s="60">
        <f t="shared" ref="AT9:AT18" si="7">LARGE($Z$9:$Z$356,AA9)</f>
        <v>2605002389.5500002</v>
      </c>
    </row>
    <row r="10" spans="2:46" x14ac:dyDescent="0.3">
      <c r="B10" s="40" t="s">
        <v>26</v>
      </c>
      <c r="C10" s="41">
        <v>1.35</v>
      </c>
      <c r="D10" s="42">
        <v>1.35</v>
      </c>
      <c r="E10" s="42">
        <v>1.35</v>
      </c>
      <c r="F10" s="43">
        <v>1.35</v>
      </c>
      <c r="G10" s="44">
        <v>0</v>
      </c>
      <c r="H10" s="44">
        <v>0</v>
      </c>
      <c r="I10" s="45">
        <v>186753</v>
      </c>
      <c r="J10" s="46">
        <v>242575.5</v>
      </c>
      <c r="K10" s="47">
        <v>0.66666666666666674</v>
      </c>
      <c r="L10" s="48"/>
      <c r="N10" s="49" t="str">
        <v>LIVESTOCK</v>
      </c>
      <c r="O10" s="50">
        <f>VLOOKUP(N10,$B$9:$F$1048576,5,FALSE)</f>
        <v>3.41</v>
      </c>
      <c r="P10" s="51" t="str">
        <f t="shared" ref="P10:P18" si="8">IF($T$8="change",ROUNDUP((T10*1),1)&amp;"%",IF($T$8="YTD",ROUNDUP((T10*100),0)&amp;"%",T10))</f>
        <v>10%</v>
      </c>
      <c r="T10" s="52">
        <f>IF($T$8="Change",VLOOKUP(N10,$B$9:$H$1048576,7,FALSE),IF($T$8="YTD",VLOOKUP(N10,$B$9:$K$1048576,10,FALSE),IF($T$8="Volume",VLOOKUP(N10,$B$9:$J$1048576,8,FALSE),IF($T$8="value",VLOOKUP(N10,$B$9:$J$1048576,9,FALSE)))))</f>
        <v>10.000000000000002</v>
      </c>
      <c r="V10" s="7" t="str">
        <f t="shared" ref="V10:V73" si="9">IF(ISTEXT(B9),B9,"")</f>
        <v>ABBEYBDS</v>
      </c>
      <c r="W10" s="53">
        <f t="shared" ref="W10:W73" si="10">IF(ISTEXT(B9),H9,"")/100</f>
        <v>8.6956521739130363E-2</v>
      </c>
      <c r="X10" s="53">
        <f t="shared" ref="X10:X73" si="11">IF(ISTEXT(B9),K9,"")</f>
        <v>0.46396396396396389</v>
      </c>
      <c r="Y10" s="54">
        <f t="shared" ref="Y10:Y73" si="12">IF(ISTEXT(B9),I9,"")</f>
        <v>458676</v>
      </c>
      <c r="Z10" s="54">
        <f t="shared" ref="Z10:Z73" si="13">IF(ISTEXT(B9),J9,"")</f>
        <v>1495088.88</v>
      </c>
      <c r="AA10" s="8">
        <v>2</v>
      </c>
      <c r="AB10" s="55" t="str" cm="1">
        <f t="array" ref="AB10">IF($AC10="","",INDEX($V$9:$V$356,SMALL(IF($W$9:$W$356=$AC10,ROW($V$9:$V$356)-ROW($V$9)+1),COUNTIFS($AC$9:AC10,AC10))))</f>
        <v>MCNICHOLS</v>
      </c>
      <c r="AC10" s="56">
        <f>IF(ROWS($AC$9:AC10)&lt;=$AC$5,SMALL($W$9:$W$356,ROWS($AC$9:AC10)),"")</f>
        <v>-5.0955414012738898E-2</v>
      </c>
      <c r="AD10" s="57" t="str">
        <f t="shared" si="0"/>
        <v>MCNICHOLS</v>
      </c>
      <c r="AE10" s="58">
        <f t="shared" ref="AE10:AE18" si="14">SMALL($W$9:$W$356,AA10)</f>
        <v>-5.0955414012738898E-2</v>
      </c>
      <c r="AF10" s="58"/>
      <c r="AG10" s="55" t="str" cm="1">
        <f t="array" ref="AG10">IF($AH10="","",INDEX($V$9:$V$356,SMALL(IF($W$9:$W$356=$AH10,ROW($V$9:$V$356)-ROW($V$9)+1),COUNTIFS($AH$9:AH10,AH10))))</f>
        <v>LIVESTOCK</v>
      </c>
      <c r="AH10" s="56">
        <f>IF(ROWS($AH$9:AH10)&lt;=$AH$5,LARGE($W$9:$W$356,ROWS($AH$9:AH10)),"")</f>
        <v>0.1</v>
      </c>
      <c r="AJ10" s="57" t="str">
        <f t="shared" si="1"/>
        <v>MULTIVERSE</v>
      </c>
      <c r="AK10" s="58">
        <f t="shared" ref="AK10:AK18" si="15">SMALL($X$9:$X$356,AA10)</f>
        <v>-0.52611739364566501</v>
      </c>
      <c r="AM10" s="57" t="str">
        <f t="shared" si="2"/>
        <v>RTBRISCOE</v>
      </c>
      <c r="AN10" s="58">
        <f t="shared" si="3"/>
        <v>4</v>
      </c>
      <c r="AP10" s="57" t="str">
        <f t="shared" si="4"/>
        <v>UBA</v>
      </c>
      <c r="AQ10" s="59">
        <f t="shared" si="5"/>
        <v>88479699</v>
      </c>
      <c r="AR10" s="59"/>
      <c r="AS10" s="57" t="str">
        <f t="shared" si="6"/>
        <v>ARADEL</v>
      </c>
      <c r="AT10" s="60">
        <f t="shared" si="7"/>
        <v>2064524267.5</v>
      </c>
    </row>
    <row r="11" spans="2:46" x14ac:dyDescent="0.3">
      <c r="B11" s="40" t="s">
        <v>27</v>
      </c>
      <c r="C11" s="41">
        <v>3.14</v>
      </c>
      <c r="D11" s="41">
        <v>3.14</v>
      </c>
      <c r="E11" s="41">
        <v>3.14</v>
      </c>
      <c r="F11" s="43">
        <v>3.14</v>
      </c>
      <c r="G11" s="44">
        <v>0</v>
      </c>
      <c r="H11" s="44">
        <v>0</v>
      </c>
      <c r="I11" s="45">
        <v>5100</v>
      </c>
      <c r="J11" s="46">
        <v>16014</v>
      </c>
      <c r="K11" s="47">
        <v>0.61855670103092786</v>
      </c>
      <c r="L11" s="48"/>
      <c r="N11" s="49" t="str">
        <v>EUNISELL</v>
      </c>
      <c r="O11" s="50">
        <f>VLOOKUP(N11,$B$9:$F$1048576,5,FALSE)</f>
        <v>3.5</v>
      </c>
      <c r="P11" s="51" t="str">
        <f t="shared" si="8"/>
        <v>9.8%</v>
      </c>
      <c r="T11" s="52">
        <f>IF($T$8="Change",VLOOKUP(N11,$B$9:$H$1048576,7,FALSE),IF($T$8="YTD",VLOOKUP(N11,$B$9:$K$1048576,10,FALSE),IF($T$8="Volume",VLOOKUP(N11,$B$9:$J$1048576,8,FALSE),IF($T$8="value",VLOOKUP(N11,$B$9:$J$1048576,9,FALSE)))))</f>
        <v>9.7178683385579951</v>
      </c>
      <c r="V11" s="7" t="str">
        <f t="shared" si="9"/>
        <v>ABCTRANS</v>
      </c>
      <c r="W11" s="53">
        <f t="shared" si="10"/>
        <v>0</v>
      </c>
      <c r="X11" s="53">
        <f t="shared" si="11"/>
        <v>0.66666666666666674</v>
      </c>
      <c r="Y11" s="54">
        <f t="shared" si="12"/>
        <v>186753</v>
      </c>
      <c r="Z11" s="54">
        <f t="shared" si="13"/>
        <v>242575.5</v>
      </c>
      <c r="AA11" s="8">
        <v>3</v>
      </c>
      <c r="AB11" s="55" t="str" cm="1">
        <f t="array" ref="AB11">IF($AC11="","",INDEX($V$9:$V$356,SMALL(IF($W$9:$W$356=$AC11,ROW($V$9:$V$356)-ROW($V$9)+1),COUNTIFS($AC$9:AC11,AC11))))</f>
        <v>FTNCOCOA</v>
      </c>
      <c r="AC11" s="56">
        <f>IF(ROWS($AC$9:AC11)&lt;=$AC$5,SMALL($W$9:$W$356,ROWS($AC$9:AC11)),"")</f>
        <v>-4.7619047619047547E-2</v>
      </c>
      <c r="AD11" s="57" t="str">
        <f t="shared" si="0"/>
        <v>FTNCOCOA</v>
      </c>
      <c r="AE11" s="58">
        <f t="shared" si="14"/>
        <v>-4.7619047619047547E-2</v>
      </c>
      <c r="AF11" s="58"/>
      <c r="AG11" s="55" t="str" cm="1">
        <f t="array" ref="AG11">IF($AH11="","",INDEX($V$9:$V$356,SMALL(IF($W$9:$W$356=$AH11,ROW($V$9:$V$356)-ROW($V$9)+1),COUNTIFS($AH$9:AH11,AH11))))</f>
        <v>EUNISELL</v>
      </c>
      <c r="AH11" s="56">
        <f>IF(ROWS($AH$9:AH11)&lt;=$AH$5,LARGE($W$9:$W$356,ROWS($AH$9:AH11)),"")</f>
        <v>9.7178683385579945E-2</v>
      </c>
      <c r="AJ11" s="57" t="str">
        <f t="shared" si="1"/>
        <v>DANGSUGAR</v>
      </c>
      <c r="AK11" s="58">
        <f t="shared" si="15"/>
        <v>-0.44736842105263153</v>
      </c>
      <c r="AM11" s="57" t="str">
        <f t="shared" si="2"/>
        <v>VERITASKAP</v>
      </c>
      <c r="AN11" s="58">
        <f t="shared" si="3"/>
        <v>3.3243243243243246</v>
      </c>
      <c r="AP11" s="57" t="str">
        <f t="shared" si="4"/>
        <v>STERLINGNG</v>
      </c>
      <c r="AQ11" s="59">
        <f t="shared" si="5"/>
        <v>32301995</v>
      </c>
      <c r="AR11" s="59"/>
      <c r="AS11" s="57" t="str">
        <f t="shared" si="6"/>
        <v>ZENITHBANK</v>
      </c>
      <c r="AT11" s="60">
        <f t="shared" si="7"/>
        <v>753277737.60000002</v>
      </c>
    </row>
    <row r="12" spans="2:46" x14ac:dyDescent="0.3">
      <c r="B12" s="40" t="s">
        <v>28</v>
      </c>
      <c r="C12" s="41">
        <v>22.1</v>
      </c>
      <c r="D12" s="42">
        <v>23.8</v>
      </c>
      <c r="E12" s="42">
        <v>21.5</v>
      </c>
      <c r="F12" s="43">
        <v>22.05</v>
      </c>
      <c r="G12" s="44">
        <v>-5.0000000000000711E-2</v>
      </c>
      <c r="H12" s="44">
        <v>-0.22624434389140591</v>
      </c>
      <c r="I12" s="45">
        <v>28195121</v>
      </c>
      <c r="J12" s="46">
        <v>628040586.60000002</v>
      </c>
      <c r="K12" s="47">
        <v>-4.7516198704103618E-2</v>
      </c>
      <c r="L12" s="48"/>
      <c r="N12" s="49" t="str">
        <v>MAYBAKER</v>
      </c>
      <c r="O12" s="50">
        <f>VLOOKUP(N12,$B$9:$F$1048576,5,FALSE)</f>
        <v>7.45</v>
      </c>
      <c r="P12" s="51" t="str">
        <f t="shared" si="8"/>
        <v>9.6%</v>
      </c>
      <c r="T12" s="52">
        <f>IF($T$8="Change",VLOOKUP(N12,$B$9:$H$1048576,7,FALSE),IF($T$8="YTD",VLOOKUP(N12,$B$9:$K$1048576,10,FALSE),IF($T$8="Volume",VLOOKUP(N12,$B$9:$J$1048576,8,FALSE),IF($T$8="value",VLOOKUP(N12,$B$9:$J$1048576,9,FALSE)))))</f>
        <v>9.5588235294117698</v>
      </c>
      <c r="V12" s="7" t="str">
        <f t="shared" si="9"/>
        <v>ACADEMY</v>
      </c>
      <c r="W12" s="53">
        <f t="shared" si="10"/>
        <v>0</v>
      </c>
      <c r="X12" s="53">
        <f t="shared" si="11"/>
        <v>0.61855670103092786</v>
      </c>
      <c r="Y12" s="54">
        <f t="shared" si="12"/>
        <v>5100</v>
      </c>
      <c r="Z12" s="54">
        <f t="shared" si="13"/>
        <v>16014</v>
      </c>
      <c r="AA12" s="8">
        <v>4</v>
      </c>
      <c r="AB12" s="55" t="str" cm="1">
        <f t="array" ref="AB12">IF($AC12="","",INDEX($V$9:$V$356,SMALL(IF($W$9:$W$356=$AC12,ROW($V$9:$V$356)-ROW($V$9)+1),COUNTIFS($AC$9:AC12,AC12))))</f>
        <v>FIDELITYBK</v>
      </c>
      <c r="AC12" s="56">
        <f>IF(ROWS($AC$9:AC12)&lt;=$AC$5,SMALL($W$9:$W$356,ROWS($AC$9:AC12)),"")</f>
        <v>-2.7210884353741402E-2</v>
      </c>
      <c r="AD12" s="57" t="str">
        <f t="shared" si="0"/>
        <v>FIDELITYBK</v>
      </c>
      <c r="AE12" s="58">
        <f t="shared" si="14"/>
        <v>-2.7210884353741402E-2</v>
      </c>
      <c r="AF12" s="58"/>
      <c r="AG12" s="55" t="str" cm="1">
        <f t="array" ref="AG12">IF($AH12="","",INDEX($V$9:$V$356,SMALL(IF($W$9:$W$356=$AH12,ROW($V$9:$V$356)-ROW($V$9)+1),COUNTIFS($AH$9:AH12,AH12))))</f>
        <v>MAYBAKER</v>
      </c>
      <c r="AH12" s="56">
        <f>IF(ROWS($AH$9:AH12)&lt;=$AH$5,LARGE($W$9:$W$356,ROWS($AH$9:AH12)),"")</f>
        <v>9.5588235294117696E-2</v>
      </c>
      <c r="AJ12" s="57" t="str">
        <f t="shared" si="1"/>
        <v>NASCON</v>
      </c>
      <c r="AK12" s="58">
        <f t="shared" si="15"/>
        <v>-0.39441860465116285</v>
      </c>
      <c r="AM12" s="57" t="str">
        <f t="shared" si="2"/>
        <v>JBERGER</v>
      </c>
      <c r="AN12" s="58">
        <f t="shared" si="3"/>
        <v>2.8139534883720931</v>
      </c>
      <c r="AP12" s="57" t="str">
        <f t="shared" si="4"/>
        <v>ACCESSCORP</v>
      </c>
      <c r="AQ12" s="59">
        <f t="shared" si="5"/>
        <v>28195121</v>
      </c>
      <c r="AR12" s="59"/>
      <c r="AS12" s="57" t="str">
        <f t="shared" si="6"/>
        <v>ACCESSCORP</v>
      </c>
      <c r="AT12" s="60">
        <f t="shared" si="7"/>
        <v>628040586.60000002</v>
      </c>
    </row>
    <row r="13" spans="2:46" x14ac:dyDescent="0.3">
      <c r="B13" s="40" t="s">
        <v>29</v>
      </c>
      <c r="C13" s="41">
        <v>9.4499999999999993</v>
      </c>
      <c r="D13" s="41">
        <v>10</v>
      </c>
      <c r="E13" s="41">
        <v>9.85</v>
      </c>
      <c r="F13" s="43">
        <v>9.85</v>
      </c>
      <c r="G13" s="44">
        <v>0.40000000000000036</v>
      </c>
      <c r="H13" s="44">
        <v>4.232804232804237</v>
      </c>
      <c r="I13" s="45">
        <v>3477914</v>
      </c>
      <c r="J13" s="46">
        <v>34323453.299999997</v>
      </c>
      <c r="K13" s="47">
        <v>0.33108108108108092</v>
      </c>
      <c r="L13" s="48"/>
      <c r="N13" s="49" t="str">
        <v>ROYALEX</v>
      </c>
      <c r="O13" s="50">
        <f>VLOOKUP(N13,$B$9:$F$1048576,5,FALSE)</f>
        <v>0.71</v>
      </c>
      <c r="P13" s="51" t="str">
        <f t="shared" si="8"/>
        <v>9.3%</v>
      </c>
      <c r="T13" s="52">
        <f>IF($T$8="Change",VLOOKUP(N13,$B$9:$H$1048576,7,FALSE),IF($T$8="YTD",VLOOKUP(N13,$B$9:$K$1048576,10,FALSE),IF($T$8="Volume",VLOOKUP(N13,$B$9:$J$1048576,8,FALSE),IF($T$8="value",VLOOKUP(N13,$B$9:$J$1048576,9,FALSE)))))</f>
        <v>9.2307692307692211</v>
      </c>
      <c r="V13" s="7" t="str">
        <f t="shared" si="9"/>
        <v>ACCESSCORP</v>
      </c>
      <c r="W13" s="53">
        <f t="shared" si="10"/>
        <v>-2.262443438914059E-3</v>
      </c>
      <c r="X13" s="53">
        <f t="shared" si="11"/>
        <v>-4.7516198704103618E-2</v>
      </c>
      <c r="Y13" s="54">
        <f t="shared" si="12"/>
        <v>28195121</v>
      </c>
      <c r="Z13" s="54">
        <f t="shared" si="13"/>
        <v>628040586.60000002</v>
      </c>
      <c r="AA13" s="8">
        <v>5</v>
      </c>
      <c r="AB13" s="55" t="str" cm="1">
        <f t="array" ref="AB13">IF($AC13="","",INDEX($V$9:$V$356,SMALL(IF($W$9:$W$356=$AC13,ROW($V$9:$V$356)-ROW($V$9)+1),COUNTIFS($AC$9:AC13,AC13))))</f>
        <v>CHAMS</v>
      </c>
      <c r="AC13" s="56">
        <f>IF(ROWS($AC$9:AC13)&lt;=$AC$5,SMALL($W$9:$W$356,ROWS($AC$9:AC13)),"")</f>
        <v>-2.4390243902438939E-2</v>
      </c>
      <c r="AD13" s="57" t="str">
        <f t="shared" si="0"/>
        <v>CHAMS</v>
      </c>
      <c r="AE13" s="58">
        <f t="shared" si="14"/>
        <v>-2.4390243902438939E-2</v>
      </c>
      <c r="AF13" s="58"/>
      <c r="AG13" s="55" t="str" cm="1">
        <f t="array" ref="AG13">IF($AH13="","",INDEX($V$9:$V$356,SMALL(IF($W$9:$W$356=$AH13,ROW($V$9:$V$356)-ROW($V$9)+1),COUNTIFS($AH$9:AH13,AH13))))</f>
        <v>ROYALEX</v>
      </c>
      <c r="AH13" s="56">
        <f>IF(ROWS($AH$9:AH13)&lt;=$AH$5,LARGE($W$9:$W$356,ROWS($AH$9:AH13)),"")</f>
        <v>9.2307692307692216E-2</v>
      </c>
      <c r="AJ13" s="57" t="str">
        <f t="shared" si="1"/>
        <v>CILEASING</v>
      </c>
      <c r="AK13" s="58">
        <f t="shared" si="15"/>
        <v>-0.35</v>
      </c>
      <c r="AM13" s="57" t="str">
        <f t="shared" si="2"/>
        <v>GEREGU</v>
      </c>
      <c r="AN13" s="58">
        <f t="shared" si="3"/>
        <v>1.8822055137844611</v>
      </c>
      <c r="AP13" s="57" t="str">
        <f t="shared" si="4"/>
        <v>ZENITHBANK</v>
      </c>
      <c r="AQ13" s="59">
        <f t="shared" si="5"/>
        <v>18828887</v>
      </c>
      <c r="AR13" s="59"/>
      <c r="AS13" s="57" t="str">
        <f t="shared" si="6"/>
        <v>CAP</v>
      </c>
      <c r="AT13" s="60">
        <f t="shared" si="7"/>
        <v>454365083.89999998</v>
      </c>
    </row>
    <row r="14" spans="2:46" x14ac:dyDescent="0.3">
      <c r="B14" s="40" t="s">
        <v>30</v>
      </c>
      <c r="C14" s="41">
        <v>1.1499999999999999</v>
      </c>
      <c r="D14" s="42">
        <v>1.21</v>
      </c>
      <c r="E14" s="42">
        <v>1.1499999999999999</v>
      </c>
      <c r="F14" s="43">
        <v>1.2</v>
      </c>
      <c r="G14" s="44">
        <v>5.0000000000000044E-2</v>
      </c>
      <c r="H14" s="44">
        <v>4.3478260869565259</v>
      </c>
      <c r="I14" s="45">
        <v>10930626</v>
      </c>
      <c r="J14" s="46">
        <v>12818714.029999999</v>
      </c>
      <c r="K14" s="47">
        <v>0.49999999999999978</v>
      </c>
      <c r="L14" s="48"/>
      <c r="N14" s="49" t="str">
        <v>ABBEYBDS</v>
      </c>
      <c r="O14" s="50">
        <f>VLOOKUP(N14,$B$9:$F$1048576,5,FALSE)</f>
        <v>3.25</v>
      </c>
      <c r="P14" s="51" t="str">
        <f t="shared" si="8"/>
        <v>8.7%</v>
      </c>
      <c r="T14" s="52">
        <f>IF($T$8="Change",VLOOKUP(N14,$B$9:$H$1048576,7,FALSE),IF($T$8="YTD",VLOOKUP(N14,$B$9:$K$1048576,10,FALSE),IF($T$8="Volume",VLOOKUP(N14,$B$9:$J$1048576,8,FALSE),IF($T$8="value",VLOOKUP(N14,$B$9:$J$1048576,9,FALSE)))))</f>
        <v>8.6956521739130359</v>
      </c>
      <c r="V14" s="7" t="str">
        <f t="shared" si="9"/>
        <v>AFRIPRUD</v>
      </c>
      <c r="W14" s="53">
        <f t="shared" si="10"/>
        <v>4.2328042328042367E-2</v>
      </c>
      <c r="X14" s="53">
        <f t="shared" si="11"/>
        <v>0.33108108108108092</v>
      </c>
      <c r="Y14" s="54">
        <f t="shared" si="12"/>
        <v>3477914</v>
      </c>
      <c r="Z14" s="54">
        <f t="shared" si="13"/>
        <v>34323453.299999997</v>
      </c>
      <c r="AA14" s="8">
        <v>6</v>
      </c>
      <c r="AB14" s="55" t="str" cm="1">
        <f t="array" ref="AB14">IF($AC14="","",INDEX($V$9:$V$356,SMALL(IF($W$9:$W$356=$AC14,ROW($V$9:$V$356)-ROW($V$9)+1),COUNTIFS($AC$9:AC14,AC14))))</f>
        <v>MTNN</v>
      </c>
      <c r="AC14" s="56">
        <f>IF(ROWS($AC$9:AC14)&lt;=$AC$5,SMALL($W$9:$W$356,ROWS($AC$9:AC14)),"")</f>
        <v>-2.3872679045092837E-2</v>
      </c>
      <c r="AD14" s="57" t="str">
        <f t="shared" si="0"/>
        <v>MTNN</v>
      </c>
      <c r="AE14" s="58">
        <f t="shared" si="14"/>
        <v>-2.3872679045092837E-2</v>
      </c>
      <c r="AF14" s="58"/>
      <c r="AG14" s="55" t="str" cm="1">
        <f t="array" ref="AG14">IF($AH14="","",INDEX($V$9:$V$356,SMALL(IF($W$9:$W$356=$AH14,ROW($V$9:$V$356)-ROW($V$9)+1),COUNTIFS($AH$9:AH14,AH14))))</f>
        <v>ABBEYBDS</v>
      </c>
      <c r="AH14" s="56">
        <f>IF(ROWS($AH$9:AH14)&lt;=$AH$5,LARGE($W$9:$W$356,ROWS($AH$9:AH14)),"")</f>
        <v>8.6956521739130363E-2</v>
      </c>
      <c r="AJ14" s="57" t="str">
        <f t="shared" si="1"/>
        <v>MTNN</v>
      </c>
      <c r="AK14" s="58">
        <f t="shared" si="15"/>
        <v>-0.30303030303030298</v>
      </c>
      <c r="AM14" s="57" t="str">
        <f t="shared" si="2"/>
        <v>IMG</v>
      </c>
      <c r="AN14" s="58">
        <f t="shared" si="3"/>
        <v>1.6022304832713754</v>
      </c>
      <c r="AP14" s="57" t="str">
        <f t="shared" si="4"/>
        <v>FCMB</v>
      </c>
      <c r="AQ14" s="59">
        <f t="shared" si="5"/>
        <v>17522628</v>
      </c>
      <c r="AR14" s="59"/>
      <c r="AS14" s="57" t="str">
        <f t="shared" si="6"/>
        <v>PRESCO</v>
      </c>
      <c r="AT14" s="60">
        <f t="shared" si="7"/>
        <v>290056311.5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439</v>
      </c>
      <c r="J15" s="46">
        <v>974467.1</v>
      </c>
      <c r="K15" s="47">
        <v>0.16587175410704824</v>
      </c>
      <c r="L15" s="48"/>
      <c r="N15" s="49" t="str">
        <v>STANBIC</v>
      </c>
      <c r="O15" s="50">
        <f>VLOOKUP(N15,$B$9:$F$1048576,5,FALSE)</f>
        <v>61</v>
      </c>
      <c r="P15" s="51" t="str">
        <f t="shared" si="8"/>
        <v>8.7%</v>
      </c>
      <c r="T15" s="52">
        <f>IF($T$8="Change",VLOOKUP(N15,$B$9:$H$1048576,7,FALSE),IF($T$8="YTD",VLOOKUP(N15,$B$9:$K$1048576,10,FALSE),IF($T$8="Volume",VLOOKUP(N15,$B$9:$J$1048576,8,FALSE),IF($T$8="value",VLOOKUP(N15,$B$9:$J$1048576,9,FALSE)))))</f>
        <v>8.6375779162956405</v>
      </c>
      <c r="V15" s="7" t="str">
        <f t="shared" si="9"/>
        <v>AIICO</v>
      </c>
      <c r="W15" s="53">
        <f t="shared" si="10"/>
        <v>4.3478260869565258E-2</v>
      </c>
      <c r="X15" s="53">
        <f t="shared" si="11"/>
        <v>0.49999999999999978</v>
      </c>
      <c r="Y15" s="54">
        <f t="shared" si="12"/>
        <v>10930626</v>
      </c>
      <c r="Z15" s="54">
        <f t="shared" si="13"/>
        <v>12818714.029999999</v>
      </c>
      <c r="AA15" s="8">
        <v>7</v>
      </c>
      <c r="AB15" s="55" t="str" cm="1">
        <f t="array" ref="AB15">IF($AC15="","",INDEX($V$9:$V$356,SMALL(IF($W$9:$W$356=$AC15,ROW($V$9:$V$356)-ROW($V$9)+1),COUNTIFS($AC$9:AC15,AC15))))</f>
        <v>GTCO</v>
      </c>
      <c r="AC15" s="56">
        <f>IF(ROWS($AC$9:AC15)&lt;=$AC$5,SMALL($W$9:$W$356,ROWS($AC$9:AC15)),"")</f>
        <v>-1.8867924528301886E-2</v>
      </c>
      <c r="AD15" s="57" t="str">
        <f t="shared" si="0"/>
        <v>GTCO</v>
      </c>
      <c r="AE15" s="58">
        <f t="shared" si="14"/>
        <v>-1.8867924528301886E-2</v>
      </c>
      <c r="AF15" s="58"/>
      <c r="AG15" s="55" t="str" cm="1">
        <f t="array" ref="AG15">IF($AH15="","",INDEX($V$9:$V$356,SMALL(IF($W$9:$W$356=$AH15,ROW($V$9:$V$356)-ROW($V$9)+1),COUNTIFS($AH$9:AH15,AH15))))</f>
        <v>STANBIC</v>
      </c>
      <c r="AH15" s="56">
        <f>IF(ROWS($AH$9:AH15)&lt;=$AH$5,LARGE($W$9:$W$356,ROWS($AH$9:AH15)),"")</f>
        <v>8.6375779162956412E-2</v>
      </c>
      <c r="AJ15" s="57" t="str">
        <f t="shared" si="1"/>
        <v>DAARCOMM</v>
      </c>
      <c r="AK15" s="58">
        <f t="shared" si="15"/>
        <v>-0.28888888888888886</v>
      </c>
      <c r="AM15" s="57" t="str">
        <f t="shared" si="2"/>
        <v>PRESCO</v>
      </c>
      <c r="AN15" s="58">
        <f t="shared" si="3"/>
        <v>1.515025906735751</v>
      </c>
      <c r="AP15" s="57" t="str">
        <f t="shared" si="4"/>
        <v>JAPAULGOLD</v>
      </c>
      <c r="AQ15" s="59">
        <f t="shared" si="5"/>
        <v>15920824</v>
      </c>
      <c r="AR15" s="59"/>
      <c r="AS15" s="57" t="str">
        <f t="shared" si="6"/>
        <v>GTCO</v>
      </c>
      <c r="AT15" s="60">
        <f t="shared" si="7"/>
        <v>261412399.19999999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7</v>
      </c>
      <c r="J16" s="46">
        <v>49</v>
      </c>
      <c r="K16" s="47">
        <v>0</v>
      </c>
      <c r="L16" s="48"/>
      <c r="N16" s="49" t="str">
        <v>TANTALIZER</v>
      </c>
      <c r="O16" s="50">
        <f>VLOOKUP(N16,$B$9:$F$1048576,5,FALSE)</f>
        <v>0.65</v>
      </c>
      <c r="P16" s="51" t="str">
        <f t="shared" si="8"/>
        <v>8.4%</v>
      </c>
      <c r="T16" s="52">
        <f>IF($T$8="Change",VLOOKUP(N16,$B$9:$H$1048576,7,FALSE),IF($T$8="YTD",VLOOKUP(N16,$B$9:$K$1048576,10,FALSE),IF($T$8="Volume",VLOOKUP(N16,$B$9:$J$1048576,8,FALSE),IF($T$8="value",VLOOKUP(N16,$B$9:$J$1048576,9,FALSE)))))</f>
        <v>8.333333333333341</v>
      </c>
      <c r="V16" s="7" t="str">
        <f t="shared" si="9"/>
        <v>AIRTELAFRI</v>
      </c>
      <c r="W16" s="53">
        <f t="shared" si="10"/>
        <v>0</v>
      </c>
      <c r="X16" s="53">
        <f t="shared" si="11"/>
        <v>0.16587175410704824</v>
      </c>
      <c r="Y16" s="54">
        <f t="shared" si="12"/>
        <v>439</v>
      </c>
      <c r="Z16" s="54">
        <f t="shared" si="13"/>
        <v>974467.1</v>
      </c>
      <c r="AA16" s="8">
        <v>8</v>
      </c>
      <c r="AB16" s="55" t="str" cm="1">
        <f t="array" ref="AB16">IF($AC16="","",INDEX($V$9:$V$356,SMALL(IF($W$9:$W$356=$AC16,ROW($V$9:$V$356)-ROW($V$9)+1),COUNTIFS($AC$9:AC16,AC16))))</f>
        <v>JAIZBANK</v>
      </c>
      <c r="AC16" s="56">
        <f>IF(ROWS($AC$9:AC16)&lt;=$AC$5,SMALL($W$9:$W$356,ROWS($AC$9:AC16)),"")</f>
        <v>-1.6597510373443997E-2</v>
      </c>
      <c r="AD16" s="57" t="str">
        <f t="shared" si="0"/>
        <v>JAIZBANK</v>
      </c>
      <c r="AE16" s="58">
        <f t="shared" si="14"/>
        <v>-1.6597510373443997E-2</v>
      </c>
      <c r="AF16" s="58"/>
      <c r="AG16" s="55" t="str" cm="1">
        <f t="array" ref="AG16">IF($AH16="","",INDEX($V$9:$V$356,SMALL(IF($W$9:$W$356=$AH16,ROW($V$9:$V$356)-ROW($V$9)+1),COUNTIFS($AH$9:AH16,AH16))))</f>
        <v>TANTALIZER</v>
      </c>
      <c r="AH16" s="56">
        <f>IF(ROWS($AH$9:AH16)&lt;=$AH$5,LARGE($W$9:$W$356,ROWS($AH$9:AH16)),"")</f>
        <v>8.3333333333333412E-2</v>
      </c>
      <c r="AJ16" s="57" t="str">
        <f t="shared" si="1"/>
        <v>NNFM</v>
      </c>
      <c r="AK16" s="58">
        <f t="shared" si="15"/>
        <v>-0.25274725274725274</v>
      </c>
      <c r="AM16" s="57" t="str">
        <f t="shared" si="2"/>
        <v>SEPLAT</v>
      </c>
      <c r="AN16" s="58">
        <f t="shared" si="3"/>
        <v>1.4675324675324677</v>
      </c>
      <c r="AP16" s="57" t="str">
        <f t="shared" si="4"/>
        <v>CAP</v>
      </c>
      <c r="AQ16" s="59">
        <f t="shared" si="5"/>
        <v>12627746</v>
      </c>
      <c r="AR16" s="59"/>
      <c r="AS16" s="57" t="str">
        <f t="shared" si="6"/>
        <v>FBNH</v>
      </c>
      <c r="AT16" s="60">
        <f t="shared" si="7"/>
        <v>212264088.40000001</v>
      </c>
    </row>
    <row r="17" spans="2:46" x14ac:dyDescent="0.3">
      <c r="B17" s="40" t="s">
        <v>33</v>
      </c>
      <c r="C17" s="41">
        <v>562.9</v>
      </c>
      <c r="D17" s="41">
        <v>619.1</v>
      </c>
      <c r="E17" s="41">
        <v>562</v>
      </c>
      <c r="F17" s="43">
        <v>600.1</v>
      </c>
      <c r="G17" s="44">
        <v>37.200000000000045</v>
      </c>
      <c r="H17" s="44">
        <v>6.6086338603659698</v>
      </c>
      <c r="I17" s="45">
        <v>3528815</v>
      </c>
      <c r="J17" s="46">
        <v>2064524267.5</v>
      </c>
      <c r="K17" s="47">
        <v>-0.14599610069874347</v>
      </c>
      <c r="L17" s="48"/>
      <c r="N17" s="49" t="str">
        <v>ARADEL</v>
      </c>
      <c r="O17" s="50">
        <f>VLOOKUP(N17,$B$9:$F$1048576,5,FALSE)</f>
        <v>600.1</v>
      </c>
      <c r="P17" s="51" t="str">
        <f t="shared" si="8"/>
        <v>6.7%</v>
      </c>
      <c r="T17" s="52">
        <f>IF($T$8="Change",VLOOKUP(N17,$B$9:$H$1048576,7,FALSE),IF($T$8="YTD",VLOOKUP(N17,$B$9:$K$1048576,10,FALSE),IF($T$8="Volume",VLOOKUP(N17,$B$9:$J$1048576,8,FALSE),IF($T$8="value",VLOOKUP(N17,$B$9:$J$1048576,9,FALSE)))))</f>
        <v>6.6086338603659698</v>
      </c>
      <c r="V17" s="7" t="str">
        <f t="shared" si="9"/>
        <v>ALEX</v>
      </c>
      <c r="W17" s="53">
        <f t="shared" si="10"/>
        <v>0</v>
      </c>
      <c r="X17" s="53">
        <f t="shared" si="11"/>
        <v>0</v>
      </c>
      <c r="Y17" s="54">
        <f t="shared" si="12"/>
        <v>7</v>
      </c>
      <c r="Z17" s="54">
        <f t="shared" si="13"/>
        <v>49</v>
      </c>
      <c r="AA17" s="8">
        <v>9</v>
      </c>
      <c r="AB17" s="55" t="str" cm="1">
        <f t="array" ref="AB17">IF($AC17="","",INDEX($V$9:$V$356,SMALL(IF($W$9:$W$356=$AC17,ROW($V$9:$V$356)-ROW($V$9)+1),COUNTIFS($AC$9:AC17,AC17))))</f>
        <v>CUTIX</v>
      </c>
      <c r="AC17" s="56">
        <f>IF(ROWS($AC$9:AC17)&lt;=$AC$5,SMALL($W$9:$W$356,ROWS($AC$9:AC17)),"")</f>
        <v>-1.5748031496063006E-2</v>
      </c>
      <c r="AD17" s="57" t="str">
        <f t="shared" si="0"/>
        <v>CUTIX</v>
      </c>
      <c r="AE17" s="58">
        <f t="shared" si="14"/>
        <v>-1.5748031496063006E-2</v>
      </c>
      <c r="AF17" s="58"/>
      <c r="AG17" s="55" t="str" cm="1">
        <f t="array" ref="AG17">IF($AH17="","",INDEX($V$9:$V$356,SMALL(IF($W$9:$W$356=$AH17,ROW($V$9:$V$356)-ROW($V$9)+1),COUNTIFS($AH$9:AH17,AH17))))</f>
        <v>ARADEL</v>
      </c>
      <c r="AH17" s="56">
        <f>IF(ROWS($AH$9:AH17)&lt;=$AH$5,LARGE($W$9:$W$356,ROWS($AH$9:AH17)),"")</f>
        <v>6.60863386036597E-2</v>
      </c>
      <c r="AJ17" s="57" t="str">
        <f t="shared" si="1"/>
        <v>CWG</v>
      </c>
      <c r="AK17" s="58">
        <f t="shared" si="15"/>
        <v>-0.24698795180722899</v>
      </c>
      <c r="AM17" s="57" t="str">
        <f t="shared" si="2"/>
        <v>MEYER</v>
      </c>
      <c r="AN17" s="58">
        <f t="shared" si="3"/>
        <v>1.3732590529247912</v>
      </c>
      <c r="AP17" s="57" t="str">
        <f t="shared" si="4"/>
        <v>AIICO</v>
      </c>
      <c r="AQ17" s="59">
        <f t="shared" si="5"/>
        <v>10930626</v>
      </c>
      <c r="AR17" s="59"/>
      <c r="AS17" s="57" t="str">
        <f t="shared" si="6"/>
        <v>TOTAL</v>
      </c>
      <c r="AT17" s="60">
        <f t="shared" si="7"/>
        <v>206451591.19999999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19987</v>
      </c>
      <c r="J18" s="46">
        <v>360453.3</v>
      </c>
      <c r="K18" s="47">
        <v>0.46153846153846145</v>
      </c>
      <c r="L18" s="48"/>
      <c r="N18" s="49" t="str">
        <v>OMATEK</v>
      </c>
      <c r="O18" s="50">
        <f>VLOOKUP(N18,$B$9:$F$1048576,5,FALSE)</f>
        <v>0.68</v>
      </c>
      <c r="P18" s="51" t="str">
        <f t="shared" si="8"/>
        <v>6.3%</v>
      </c>
      <c r="T18" s="52">
        <f>IF($T$8="Change",VLOOKUP(N18,$B$9:$H$1048576,7,FALSE),IF($T$8="YTD",VLOOKUP(N18,$B$9:$K$1048576,10,FALSE),IF($T$8="Volume",VLOOKUP(N18,$B$9:$J$1048576,8,FALSE),IF($T$8="value",VLOOKUP(N18,$B$9:$J$1048576,9,FALSE)))))</f>
        <v>6.2500000000000053</v>
      </c>
      <c r="V18" s="7" t="str">
        <f t="shared" si="9"/>
        <v>ARADEL</v>
      </c>
      <c r="W18" s="53">
        <f t="shared" si="10"/>
        <v>6.60863386036597E-2</v>
      </c>
      <c r="X18" s="53">
        <f t="shared" si="11"/>
        <v>-0.14599610069874347</v>
      </c>
      <c r="Y18" s="54">
        <f t="shared" si="12"/>
        <v>3528815</v>
      </c>
      <c r="Z18" s="54">
        <f t="shared" si="13"/>
        <v>2064524267.5</v>
      </c>
      <c r="AA18" s="8">
        <v>10</v>
      </c>
      <c r="AB18" s="55" t="str" cm="1">
        <f t="array" ref="AB18">IF($AC18="","",INDEX($V$9:$V$356,SMALL(IF($W$9:$W$356=$AC18,ROW($V$9:$V$356)-ROW($V$9)+1),COUNTIFS($AC$9:AC18,AC18))))</f>
        <v>CHAMPION</v>
      </c>
      <c r="AC18" s="56">
        <f>IF(ROWS($AC$9:AC18)&lt;=$AC$5,SMALL($W$9:$W$356,ROWS($AC$9:AC18)),"")</f>
        <v>-8.5714285714285163E-3</v>
      </c>
      <c r="AD18" s="57" t="str">
        <f t="shared" si="0"/>
        <v>CHAMPION</v>
      </c>
      <c r="AE18" s="58">
        <f t="shared" si="14"/>
        <v>-8.5714285714285163E-3</v>
      </c>
      <c r="AF18" s="58"/>
      <c r="AG18" s="55" t="str" cm="1">
        <f t="array" ref="AG18">IF($AH18="","",INDEX($V$9:$V$356,SMALL(IF($W$9:$W$356=$AH18,ROW($V$9:$V$356)-ROW($V$9)+1),COUNTIFS($AH$9:AH18,AH18))))</f>
        <v>OMATEK</v>
      </c>
      <c r="AH18" s="56">
        <f>IF(ROWS($AH$9:AH18)&lt;=$AH$5,LARGE($W$9:$W$356,ROWS($AH$9:AH18)),"")</f>
        <v>6.2500000000000056E-2</v>
      </c>
      <c r="AJ18" s="57" t="str">
        <f t="shared" si="1"/>
        <v>NSLTECH</v>
      </c>
      <c r="AK18" s="58">
        <f t="shared" si="15"/>
        <v>-0.2432432432432432</v>
      </c>
      <c r="AM18" s="57" t="str">
        <f t="shared" si="2"/>
        <v>UCAP</v>
      </c>
      <c r="AN18" s="58">
        <f t="shared" si="3"/>
        <v>1.3543478260869564</v>
      </c>
      <c r="AP18" s="57" t="str">
        <f t="shared" si="4"/>
        <v>UACN</v>
      </c>
      <c r="AQ18" s="59">
        <f t="shared" si="5"/>
        <v>8565263</v>
      </c>
      <c r="AR18" s="59"/>
      <c r="AS18" s="57" t="str">
        <f t="shared" si="6"/>
        <v>CHAMS</v>
      </c>
      <c r="AT18" s="60">
        <f t="shared" si="7"/>
        <v>197514212.36000001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1010</v>
      </c>
      <c r="J19" s="46">
        <v>46965</v>
      </c>
      <c r="K19" s="47">
        <v>-0.17592592592592582</v>
      </c>
      <c r="L19" s="48"/>
      <c r="P19" s="61"/>
      <c r="V19" s="7" t="str">
        <f t="shared" si="9"/>
        <v>BERGER</v>
      </c>
      <c r="W19" s="53">
        <f t="shared" si="10"/>
        <v>0</v>
      </c>
      <c r="X19" s="53">
        <f t="shared" si="11"/>
        <v>0.46153846153846145</v>
      </c>
      <c r="Y19" s="54">
        <f t="shared" si="12"/>
        <v>19987</v>
      </c>
      <c r="Z19" s="54">
        <f t="shared" si="13"/>
        <v>360453.3</v>
      </c>
    </row>
    <row r="20" spans="2:46" x14ac:dyDescent="0.3">
      <c r="B20" s="40" t="s">
        <v>36</v>
      </c>
      <c r="C20" s="41">
        <v>110</v>
      </c>
      <c r="D20" s="42">
        <v>110</v>
      </c>
      <c r="E20" s="42">
        <v>110</v>
      </c>
      <c r="F20" s="43">
        <v>110</v>
      </c>
      <c r="G20" s="44">
        <v>0</v>
      </c>
      <c r="H20" s="44">
        <v>0</v>
      </c>
      <c r="I20" s="45">
        <v>476863</v>
      </c>
      <c r="J20" s="46">
        <v>47590089.899999999</v>
      </c>
      <c r="K20" s="47">
        <v>0.134020618556701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9"/>
        <v>BETAGLAS</v>
      </c>
      <c r="W20" s="53">
        <f t="shared" si="10"/>
        <v>0</v>
      </c>
      <c r="X20" s="53">
        <f t="shared" si="11"/>
        <v>-0.17592592592592582</v>
      </c>
      <c r="Y20" s="54">
        <f t="shared" si="12"/>
        <v>1010</v>
      </c>
      <c r="Z20" s="54">
        <f t="shared" si="13"/>
        <v>46965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1185</v>
      </c>
      <c r="J21" s="46">
        <v>421267.5</v>
      </c>
      <c r="K21" s="47">
        <v>1.0418821096173732</v>
      </c>
      <c r="L21" s="48"/>
      <c r="N21" s="63">
        <f>COUNTIF($H$9:$H$312,"&gt;0.00")</f>
        <v>40</v>
      </c>
      <c r="O21" s="63">
        <f>COUNTIF($H$9:$H$314,"&lt;0.00")</f>
        <v>14</v>
      </c>
      <c r="P21" s="63">
        <f>COUNTIF($H$9:$H$163,"=0.00")</f>
        <v>63</v>
      </c>
      <c r="Q21" s="64">
        <f>N21/O21</f>
        <v>2.8571428571428572</v>
      </c>
      <c r="V21" s="7" t="str">
        <f t="shared" si="9"/>
        <v>BUACEMENT</v>
      </c>
      <c r="W21" s="53">
        <f t="shared" si="10"/>
        <v>0</v>
      </c>
      <c r="X21" s="53">
        <f t="shared" si="11"/>
        <v>0.134020618556701</v>
      </c>
      <c r="Y21" s="54">
        <f t="shared" si="12"/>
        <v>476863</v>
      </c>
      <c r="Z21" s="54">
        <f t="shared" si="13"/>
        <v>47590089.899999999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18.2</v>
      </c>
      <c r="E22" s="42">
        <v>18.2</v>
      </c>
      <c r="F22" s="43">
        <v>18.2</v>
      </c>
      <c r="G22" s="44">
        <v>0</v>
      </c>
      <c r="H22" s="44">
        <v>0</v>
      </c>
      <c r="I22" s="45">
        <v>56680</v>
      </c>
      <c r="J22" s="46">
        <v>1026114</v>
      </c>
      <c r="K22" s="47">
        <v>-4.2105263157894757E-2</v>
      </c>
      <c r="L22" s="48"/>
      <c r="V22" s="7" t="str">
        <f t="shared" si="9"/>
        <v>BUAFOODS</v>
      </c>
      <c r="W22" s="53">
        <f t="shared" si="10"/>
        <v>0</v>
      </c>
      <c r="X22" s="53">
        <f t="shared" si="11"/>
        <v>1.0418821096173732</v>
      </c>
      <c r="Y22" s="54">
        <f t="shared" si="12"/>
        <v>1185</v>
      </c>
      <c r="Z22" s="54">
        <f t="shared" si="13"/>
        <v>421267.5</v>
      </c>
      <c r="AG22" s="58"/>
      <c r="AH22" s="58"/>
      <c r="AI22" s="65"/>
    </row>
    <row r="23" spans="2:46" x14ac:dyDescent="0.3">
      <c r="B23" s="40" t="s">
        <v>43</v>
      </c>
      <c r="C23" s="41">
        <v>35</v>
      </c>
      <c r="D23" s="42">
        <v>38.5</v>
      </c>
      <c r="E23" s="42">
        <v>34</v>
      </c>
      <c r="F23" s="43">
        <v>38.5</v>
      </c>
      <c r="G23" s="44">
        <v>3.5</v>
      </c>
      <c r="H23" s="44">
        <v>10</v>
      </c>
      <c r="I23" s="45">
        <v>12627746</v>
      </c>
      <c r="J23" s="46">
        <v>454365083.89999998</v>
      </c>
      <c r="K23" s="47">
        <v>0.84652278177458018</v>
      </c>
      <c r="L23" s="48"/>
      <c r="N23" s="66"/>
      <c r="O23" s="66"/>
      <c r="P23" s="66"/>
      <c r="V23" s="7" t="str">
        <f t="shared" si="9"/>
        <v>CADBURY</v>
      </c>
      <c r="W23" s="53">
        <f t="shared" si="10"/>
        <v>0</v>
      </c>
      <c r="X23" s="53">
        <f t="shared" si="11"/>
        <v>-4.2105263157894757E-2</v>
      </c>
      <c r="Y23" s="54">
        <f t="shared" si="12"/>
        <v>56680</v>
      </c>
      <c r="Z23" s="54">
        <f t="shared" si="13"/>
        <v>1026114</v>
      </c>
      <c r="AG23" s="58"/>
      <c r="AH23" s="58"/>
      <c r="AI23" s="65"/>
    </row>
    <row r="24" spans="2:46" x14ac:dyDescent="0.3">
      <c r="B24" s="40" t="s">
        <v>44</v>
      </c>
      <c r="C24" s="41">
        <v>2.36</v>
      </c>
      <c r="D24" s="41">
        <v>2.5</v>
      </c>
      <c r="E24" s="41">
        <v>2.4500000000000002</v>
      </c>
      <c r="F24" s="43">
        <v>2.5</v>
      </c>
      <c r="G24" s="44">
        <v>0.14000000000000012</v>
      </c>
      <c r="H24" s="44">
        <v>5.932203389830514</v>
      </c>
      <c r="I24" s="45">
        <v>1448961</v>
      </c>
      <c r="J24" s="46">
        <v>3584934.18</v>
      </c>
      <c r="K24" s="47">
        <v>0.3966480446927374</v>
      </c>
      <c r="L24" s="48"/>
      <c r="N24" s="66"/>
      <c r="O24" s="66"/>
      <c r="P24" s="66"/>
      <c r="V24" s="7" t="str">
        <f t="shared" si="9"/>
        <v>CAP</v>
      </c>
      <c r="W24" s="53">
        <f t="shared" si="10"/>
        <v>0.1</v>
      </c>
      <c r="X24" s="53">
        <f t="shared" si="11"/>
        <v>0.84652278177458018</v>
      </c>
      <c r="Y24" s="54">
        <f t="shared" si="12"/>
        <v>12627746</v>
      </c>
      <c r="Z24" s="54">
        <f t="shared" si="13"/>
        <v>454365083.89999998</v>
      </c>
      <c r="AG24" s="58"/>
      <c r="AH24" s="58"/>
      <c r="AI24" s="65"/>
    </row>
    <row r="25" spans="2:46" x14ac:dyDescent="0.3">
      <c r="B25" s="40" t="s">
        <v>45</v>
      </c>
      <c r="C25" s="41">
        <v>3.5</v>
      </c>
      <c r="D25" s="42">
        <v>3.51</v>
      </c>
      <c r="E25" s="42">
        <v>3.47</v>
      </c>
      <c r="F25" s="43">
        <v>3.47</v>
      </c>
      <c r="G25" s="44">
        <v>-2.9999999999999805E-2</v>
      </c>
      <c r="H25" s="44">
        <v>-0.85714285714285166</v>
      </c>
      <c r="I25" s="45">
        <v>1562786</v>
      </c>
      <c r="J25" s="46">
        <v>5457932.8099999996</v>
      </c>
      <c r="K25" s="47">
        <v>-0.16385542168674705</v>
      </c>
      <c r="L25" s="48"/>
      <c r="V25" s="7" t="str">
        <f t="shared" si="9"/>
        <v>CAVERTON</v>
      </c>
      <c r="W25" s="53">
        <f t="shared" si="10"/>
        <v>5.9322033898305142E-2</v>
      </c>
      <c r="X25" s="53">
        <f t="shared" si="11"/>
        <v>0.3966480446927374</v>
      </c>
      <c r="Y25" s="54">
        <f t="shared" si="12"/>
        <v>1448961</v>
      </c>
      <c r="Z25" s="54">
        <f t="shared" si="13"/>
        <v>3584934.18</v>
      </c>
      <c r="AG25" s="58"/>
      <c r="AH25" s="58"/>
      <c r="AI25" s="65"/>
    </row>
    <row r="26" spans="2:46" x14ac:dyDescent="0.3">
      <c r="B26" s="40" t="s">
        <v>46</v>
      </c>
      <c r="C26" s="41">
        <v>2.0499999999999998</v>
      </c>
      <c r="D26" s="42">
        <v>2.0499999999999998</v>
      </c>
      <c r="E26" s="42">
        <v>1.85</v>
      </c>
      <c r="F26" s="43">
        <v>2</v>
      </c>
      <c r="G26" s="44">
        <v>-4.9999999999999822E-2</v>
      </c>
      <c r="H26" s="44">
        <v>-2.4390243902438939</v>
      </c>
      <c r="I26" s="45">
        <v>97663406</v>
      </c>
      <c r="J26" s="46">
        <v>197514212.36000001</v>
      </c>
      <c r="K26" s="47">
        <v>1.5228426395939021E-2</v>
      </c>
      <c r="L26" s="48"/>
      <c r="N26" s="67"/>
      <c r="V26" s="7" t="str">
        <f t="shared" si="9"/>
        <v>CHAMPION</v>
      </c>
      <c r="W26" s="53">
        <f t="shared" si="10"/>
        <v>-8.5714285714285163E-3</v>
      </c>
      <c r="X26" s="53">
        <f t="shared" si="11"/>
        <v>-0.16385542168674705</v>
      </c>
      <c r="Y26" s="54">
        <f t="shared" si="12"/>
        <v>1562786</v>
      </c>
      <c r="Z26" s="54">
        <f t="shared" si="13"/>
        <v>5457932.8099999996</v>
      </c>
      <c r="AG26" s="58"/>
      <c r="AH26" s="58"/>
      <c r="AI26" s="65"/>
    </row>
    <row r="27" spans="2:46" x14ac:dyDescent="0.3">
      <c r="B27" s="40" t="s">
        <v>47</v>
      </c>
      <c r="C27" s="41">
        <v>3.7</v>
      </c>
      <c r="D27" s="42">
        <v>3.7</v>
      </c>
      <c r="E27" s="42">
        <v>3.7</v>
      </c>
      <c r="F27" s="43">
        <v>3.7</v>
      </c>
      <c r="G27" s="44">
        <v>0</v>
      </c>
      <c r="H27" s="44">
        <v>0</v>
      </c>
      <c r="I27" s="45">
        <v>76</v>
      </c>
      <c r="J27" s="46">
        <v>281.2</v>
      </c>
      <c r="K27" s="47">
        <v>-0.10843373493975905</v>
      </c>
      <c r="L27" s="48"/>
      <c r="V27" s="7" t="str">
        <f t="shared" si="9"/>
        <v>CHAMS</v>
      </c>
      <c r="W27" s="53">
        <f t="shared" si="10"/>
        <v>-2.4390243902438939E-2</v>
      </c>
      <c r="X27" s="53">
        <f t="shared" si="11"/>
        <v>1.5228426395939021E-2</v>
      </c>
      <c r="Y27" s="54">
        <f t="shared" si="12"/>
        <v>97663406</v>
      </c>
      <c r="Z27" s="54">
        <f t="shared" si="13"/>
        <v>197514212.36000001</v>
      </c>
      <c r="AG27" s="58"/>
      <c r="AH27" s="58"/>
      <c r="AI27" s="65"/>
    </row>
    <row r="28" spans="2:46" x14ac:dyDescent="0.3">
      <c r="B28" s="40" t="s">
        <v>48</v>
      </c>
      <c r="C28" s="41">
        <v>3.6</v>
      </c>
      <c r="D28" s="41">
        <v>3.64</v>
      </c>
      <c r="E28" s="41">
        <v>3.64</v>
      </c>
      <c r="F28" s="43">
        <v>3.64</v>
      </c>
      <c r="G28" s="44">
        <v>4.0000000000000036E-2</v>
      </c>
      <c r="H28" s="44">
        <v>1.111111111111112</v>
      </c>
      <c r="I28" s="45">
        <v>1378498</v>
      </c>
      <c r="J28" s="46">
        <v>5007793.53</v>
      </c>
      <c r="K28" s="47">
        <v>-0.35</v>
      </c>
      <c r="L28" s="48"/>
      <c r="V28" s="7" t="str">
        <f t="shared" si="9"/>
        <v>CHELLARAM</v>
      </c>
      <c r="W28" s="53">
        <f t="shared" si="10"/>
        <v>0</v>
      </c>
      <c r="X28" s="53">
        <f t="shared" si="11"/>
        <v>-0.10843373493975905</v>
      </c>
      <c r="Y28" s="54">
        <f t="shared" si="12"/>
        <v>76</v>
      </c>
      <c r="Z28" s="54">
        <f t="shared" si="13"/>
        <v>281.2</v>
      </c>
      <c r="AG28" s="58"/>
      <c r="AH28" s="58"/>
      <c r="AI28" s="65"/>
    </row>
    <row r="29" spans="2:46" x14ac:dyDescent="0.3">
      <c r="B29" s="40" t="s">
        <v>49</v>
      </c>
      <c r="C29" s="41">
        <v>1.4</v>
      </c>
      <c r="D29" s="41">
        <v>1.45</v>
      </c>
      <c r="E29" s="41">
        <v>1.38</v>
      </c>
      <c r="F29" s="43">
        <v>1.45</v>
      </c>
      <c r="G29" s="44">
        <v>5.0000000000000044E-2</v>
      </c>
      <c r="H29" s="44">
        <v>3.5714285714285747</v>
      </c>
      <c r="I29" s="45">
        <v>729765</v>
      </c>
      <c r="J29" s="46">
        <v>1037691.07</v>
      </c>
      <c r="K29" s="47">
        <v>-1.3605442176870763E-2</v>
      </c>
      <c r="L29" s="48"/>
      <c r="V29" s="7" t="str">
        <f t="shared" si="9"/>
        <v>CILEASING</v>
      </c>
      <c r="W29" s="53">
        <f t="shared" si="10"/>
        <v>1.111111111111112E-2</v>
      </c>
      <c r="X29" s="53">
        <f t="shared" si="11"/>
        <v>-0.35</v>
      </c>
      <c r="Y29" s="54">
        <f t="shared" si="12"/>
        <v>1378498</v>
      </c>
      <c r="Z29" s="54">
        <f t="shared" si="13"/>
        <v>5007793.53</v>
      </c>
      <c r="AG29" s="58"/>
      <c r="AH29" s="58"/>
      <c r="AI29" s="65"/>
    </row>
    <row r="30" spans="2:46" x14ac:dyDescent="0.3">
      <c r="B30" s="40" t="s">
        <v>50</v>
      </c>
      <c r="C30" s="41">
        <v>173.45</v>
      </c>
      <c r="D30" s="41">
        <v>173.45</v>
      </c>
      <c r="E30" s="41">
        <v>173.45</v>
      </c>
      <c r="F30" s="43">
        <v>173.45</v>
      </c>
      <c r="G30" s="44">
        <v>0</v>
      </c>
      <c r="H30" s="44">
        <v>0</v>
      </c>
      <c r="I30" s="45">
        <v>148966</v>
      </c>
      <c r="J30" s="46">
        <v>23264850.899999999</v>
      </c>
      <c r="K30" s="47">
        <v>1.0673420738974966</v>
      </c>
      <c r="L30" s="48"/>
      <c r="V30" s="7" t="str">
        <f t="shared" si="9"/>
        <v>CONHALLPLC</v>
      </c>
      <c r="W30" s="53">
        <f t="shared" si="10"/>
        <v>3.5714285714285747E-2</v>
      </c>
      <c r="X30" s="53">
        <f t="shared" si="11"/>
        <v>-1.3605442176870763E-2</v>
      </c>
      <c r="Y30" s="54">
        <f t="shared" si="12"/>
        <v>729765</v>
      </c>
      <c r="Z30" s="54">
        <f t="shared" si="13"/>
        <v>1037691.07</v>
      </c>
      <c r="AG30" s="58"/>
      <c r="AH30" s="58"/>
      <c r="AI30" s="65"/>
    </row>
    <row r="31" spans="2:46" x14ac:dyDescent="0.3">
      <c r="B31" s="40" t="s">
        <v>51</v>
      </c>
      <c r="C31" s="41">
        <v>2.69</v>
      </c>
      <c r="D31" s="42">
        <v>2.71</v>
      </c>
      <c r="E31" s="42">
        <v>2.71</v>
      </c>
      <c r="F31" s="43">
        <v>2.71</v>
      </c>
      <c r="G31" s="44">
        <v>2.0000000000000018E-2</v>
      </c>
      <c r="H31" s="44">
        <v>0.74349442379182218</v>
      </c>
      <c r="I31" s="45">
        <v>754851</v>
      </c>
      <c r="J31" s="46">
        <v>2042901.44</v>
      </c>
      <c r="K31" s="47">
        <v>0.93571428571428572</v>
      </c>
      <c r="L31" s="48"/>
      <c r="V31" s="7" t="str">
        <f t="shared" si="9"/>
        <v>CONOIL</v>
      </c>
      <c r="W31" s="53">
        <f t="shared" si="10"/>
        <v>0</v>
      </c>
      <c r="X31" s="53">
        <f t="shared" si="11"/>
        <v>1.0673420738974966</v>
      </c>
      <c r="Y31" s="54">
        <f t="shared" si="12"/>
        <v>148966</v>
      </c>
      <c r="Z31" s="54">
        <f t="shared" si="13"/>
        <v>23264850.899999999</v>
      </c>
    </row>
    <row r="32" spans="2:46" x14ac:dyDescent="0.3">
      <c r="B32" s="40" t="s">
        <v>52</v>
      </c>
      <c r="C32" s="41">
        <v>12.1</v>
      </c>
      <c r="D32" s="42">
        <v>12.05</v>
      </c>
      <c r="E32" s="42">
        <v>12</v>
      </c>
      <c r="F32" s="43">
        <v>12</v>
      </c>
      <c r="G32" s="44">
        <v>-9.9999999999999645E-2</v>
      </c>
      <c r="H32" s="44">
        <v>-0.82644628099173256</v>
      </c>
      <c r="I32" s="45">
        <v>2515202</v>
      </c>
      <c r="J32" s="46">
        <v>30322081.300000001</v>
      </c>
      <c r="K32" s="47">
        <v>0.33333333333333326</v>
      </c>
      <c r="L32" s="48"/>
      <c r="V32" s="7" t="str">
        <f t="shared" si="9"/>
        <v>CORNERST</v>
      </c>
      <c r="W32" s="53">
        <f t="shared" si="10"/>
        <v>7.4349442379182222E-3</v>
      </c>
      <c r="X32" s="53">
        <f t="shared" si="11"/>
        <v>0.93571428571428572</v>
      </c>
      <c r="Y32" s="54">
        <f t="shared" si="12"/>
        <v>754851</v>
      </c>
      <c r="Z32" s="54">
        <f t="shared" si="13"/>
        <v>2042901.44</v>
      </c>
    </row>
    <row r="33" spans="2:26" x14ac:dyDescent="0.3">
      <c r="B33" s="40" t="s">
        <v>53</v>
      </c>
      <c r="C33" s="41">
        <v>2.54</v>
      </c>
      <c r="D33" s="41">
        <v>2.58</v>
      </c>
      <c r="E33" s="41">
        <v>2.5</v>
      </c>
      <c r="F33" s="43">
        <v>2.5</v>
      </c>
      <c r="G33" s="44">
        <v>-4.0000000000000036E-2</v>
      </c>
      <c r="H33" s="44">
        <v>-1.5748031496063006</v>
      </c>
      <c r="I33" s="45">
        <v>1578323</v>
      </c>
      <c r="J33" s="46">
        <v>3992228.42</v>
      </c>
      <c r="K33" s="47">
        <v>6.3829787234042534E-2</v>
      </c>
      <c r="V33" s="7" t="str">
        <f t="shared" si="9"/>
        <v>CUSTODIAN</v>
      </c>
      <c r="W33" s="53">
        <f t="shared" si="10"/>
        <v>-8.2644628099173261E-3</v>
      </c>
      <c r="X33" s="53">
        <f t="shared" si="11"/>
        <v>0.33333333333333326</v>
      </c>
      <c r="Y33" s="54">
        <f t="shared" si="12"/>
        <v>2515202</v>
      </c>
      <c r="Z33" s="54">
        <f t="shared" si="13"/>
        <v>30322081.300000001</v>
      </c>
    </row>
    <row r="34" spans="2:26" x14ac:dyDescent="0.3">
      <c r="B34" s="40" t="s">
        <v>54</v>
      </c>
      <c r="C34" s="41">
        <v>6</v>
      </c>
      <c r="D34" s="42">
        <v>6.25</v>
      </c>
      <c r="E34" s="42">
        <v>6</v>
      </c>
      <c r="F34" s="43">
        <v>6.25</v>
      </c>
      <c r="G34" s="44">
        <v>0.25</v>
      </c>
      <c r="H34" s="44">
        <v>4.1666666666666661</v>
      </c>
      <c r="I34" s="45">
        <v>1940125</v>
      </c>
      <c r="J34" s="46">
        <v>11759499.199999999</v>
      </c>
      <c r="K34" s="47">
        <v>-0.24698795180722899</v>
      </c>
      <c r="L34" s="48"/>
      <c r="V34" s="7" t="str">
        <f t="shared" si="9"/>
        <v>CUTIX</v>
      </c>
      <c r="W34" s="53">
        <f t="shared" si="10"/>
        <v>-1.5748031496063006E-2</v>
      </c>
      <c r="X34" s="53">
        <f t="shared" si="11"/>
        <v>6.3829787234042534E-2</v>
      </c>
      <c r="Y34" s="54">
        <f t="shared" si="12"/>
        <v>1578323</v>
      </c>
      <c r="Z34" s="54">
        <f t="shared" si="13"/>
        <v>3992228.42</v>
      </c>
    </row>
    <row r="35" spans="2:26" x14ac:dyDescent="0.3">
      <c r="B35" s="40" t="s">
        <v>55</v>
      </c>
      <c r="C35" s="41">
        <v>0.71</v>
      </c>
      <c r="D35" s="42">
        <v>0.64</v>
      </c>
      <c r="E35" s="42">
        <v>0.64</v>
      </c>
      <c r="F35" s="43">
        <v>0.64</v>
      </c>
      <c r="G35" s="44">
        <v>-6.9999999999999951E-2</v>
      </c>
      <c r="H35" s="44">
        <v>-9.8591549295774588</v>
      </c>
      <c r="I35" s="45">
        <v>347232</v>
      </c>
      <c r="J35" s="46">
        <v>223343.44</v>
      </c>
      <c r="K35" s="47">
        <v>-0.28888888888888886</v>
      </c>
      <c r="L35" s="48"/>
      <c r="V35" s="7" t="str">
        <f t="shared" si="9"/>
        <v>CWG</v>
      </c>
      <c r="W35" s="53">
        <f t="shared" si="10"/>
        <v>4.1666666666666657E-2</v>
      </c>
      <c r="X35" s="53">
        <f t="shared" si="11"/>
        <v>-0.24698795180722899</v>
      </c>
      <c r="Y35" s="54">
        <f t="shared" si="12"/>
        <v>1940125</v>
      </c>
      <c r="Z35" s="54">
        <f t="shared" si="13"/>
        <v>11759499.199999999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21773</v>
      </c>
      <c r="J36" s="46">
        <v>9384163</v>
      </c>
      <c r="K36" s="47">
        <v>0.49671772428884031</v>
      </c>
      <c r="L36" s="48"/>
      <c r="V36" s="7" t="str">
        <f t="shared" si="9"/>
        <v>DAARCOMM</v>
      </c>
      <c r="W36" s="53">
        <f t="shared" si="10"/>
        <v>-9.8591549295774586E-2</v>
      </c>
      <c r="X36" s="53">
        <f t="shared" si="11"/>
        <v>-0.28888888888888886</v>
      </c>
      <c r="Y36" s="54">
        <f t="shared" si="12"/>
        <v>347232</v>
      </c>
      <c r="Z36" s="54">
        <f t="shared" si="13"/>
        <v>223343.44</v>
      </c>
    </row>
    <row r="37" spans="2:26" x14ac:dyDescent="0.3">
      <c r="B37" s="40" t="s">
        <v>57</v>
      </c>
      <c r="C37" s="41">
        <v>31.5</v>
      </c>
      <c r="D37" s="41">
        <v>31.5</v>
      </c>
      <c r="E37" s="41">
        <v>31.5</v>
      </c>
      <c r="F37" s="43">
        <v>31.5</v>
      </c>
      <c r="G37" s="44">
        <v>0</v>
      </c>
      <c r="H37" s="44">
        <v>0</v>
      </c>
      <c r="I37" s="45">
        <v>686967</v>
      </c>
      <c r="J37" s="46">
        <v>22396091.25</v>
      </c>
      <c r="K37" s="47">
        <v>-0.44736842105263153</v>
      </c>
      <c r="L37" s="48"/>
      <c r="V37" s="7" t="str">
        <f t="shared" si="9"/>
        <v>DANGCEM</v>
      </c>
      <c r="W37" s="53">
        <f t="shared" si="10"/>
        <v>0</v>
      </c>
      <c r="X37" s="53">
        <f t="shared" si="11"/>
        <v>0.49671772428884031</v>
      </c>
      <c r="Y37" s="54">
        <f t="shared" si="12"/>
        <v>21773</v>
      </c>
      <c r="Z37" s="54">
        <f t="shared" si="13"/>
        <v>9384163</v>
      </c>
    </row>
    <row r="38" spans="2:26" x14ac:dyDescent="0.3">
      <c r="B38" s="40" t="s">
        <v>58</v>
      </c>
      <c r="C38" s="41">
        <v>1.26</v>
      </c>
      <c r="D38" s="42">
        <v>1.3</v>
      </c>
      <c r="E38" s="42">
        <v>1.22</v>
      </c>
      <c r="F38" s="43">
        <v>1.28</v>
      </c>
      <c r="G38" s="44">
        <v>2.0000000000000018E-2</v>
      </c>
      <c r="H38" s="44">
        <v>1.5873015873015885</v>
      </c>
      <c r="I38" s="45">
        <v>1522332</v>
      </c>
      <c r="J38" s="46">
        <v>1904472.08</v>
      </c>
      <c r="K38" s="47">
        <v>1.2068965517241383</v>
      </c>
      <c r="L38" s="48"/>
      <c r="V38" s="7" t="str">
        <f t="shared" si="9"/>
        <v>DANGSUGAR</v>
      </c>
      <c r="W38" s="53">
        <f t="shared" si="10"/>
        <v>0</v>
      </c>
      <c r="X38" s="53">
        <f t="shared" si="11"/>
        <v>-0.44736842105263153</v>
      </c>
      <c r="Y38" s="54">
        <f t="shared" si="12"/>
        <v>686967</v>
      </c>
      <c r="Z38" s="54">
        <f t="shared" si="13"/>
        <v>22396091.25</v>
      </c>
    </row>
    <row r="39" spans="2:26" x14ac:dyDescent="0.3">
      <c r="B39" s="40" t="s">
        <v>59</v>
      </c>
      <c r="C39" s="41">
        <v>4.03</v>
      </c>
      <c r="D39" s="41">
        <v>4.1500000000000004</v>
      </c>
      <c r="E39" s="41">
        <v>4.04</v>
      </c>
      <c r="F39" s="43">
        <v>4.05</v>
      </c>
      <c r="G39" s="44">
        <v>1.9999999999999574E-2</v>
      </c>
      <c r="H39" s="44">
        <v>0.49627791563274376</v>
      </c>
      <c r="I39" s="45">
        <v>6170468</v>
      </c>
      <c r="J39" s="46">
        <v>25025371.260000002</v>
      </c>
      <c r="K39" s="47">
        <v>0.39655172413793105</v>
      </c>
      <c r="L39" s="48"/>
      <c r="V39" s="7" t="str">
        <f t="shared" si="9"/>
        <v>DEAPCAP</v>
      </c>
      <c r="W39" s="53">
        <f t="shared" si="10"/>
        <v>1.5873015873015886E-2</v>
      </c>
      <c r="X39" s="53">
        <f t="shared" si="11"/>
        <v>1.2068965517241383</v>
      </c>
      <c r="Y39" s="54">
        <f t="shared" si="12"/>
        <v>1522332</v>
      </c>
      <c r="Z39" s="54">
        <f t="shared" si="13"/>
        <v>1904472.08</v>
      </c>
    </row>
    <row r="40" spans="2:26" x14ac:dyDescent="0.3">
      <c r="B40" s="40" t="s">
        <v>60</v>
      </c>
      <c r="C40" s="41">
        <v>27</v>
      </c>
      <c r="D40" s="42">
        <v>27</v>
      </c>
      <c r="E40" s="42">
        <v>27</v>
      </c>
      <c r="F40" s="43">
        <v>27</v>
      </c>
      <c r="G40" s="44">
        <v>0</v>
      </c>
      <c r="H40" s="44">
        <v>0</v>
      </c>
      <c r="I40" s="45">
        <v>480552</v>
      </c>
      <c r="J40" s="46">
        <v>12150576.15</v>
      </c>
      <c r="K40" s="47">
        <v>0.94945848375451258</v>
      </c>
      <c r="L40" s="48"/>
      <c r="V40" s="7" t="str">
        <f t="shared" si="9"/>
        <v>ELLAHLAKES</v>
      </c>
      <c r="W40" s="53">
        <f t="shared" si="10"/>
        <v>4.9627791563274376E-3</v>
      </c>
      <c r="X40" s="53">
        <f t="shared" si="11"/>
        <v>0.39655172413793105</v>
      </c>
      <c r="Y40" s="54">
        <f t="shared" si="12"/>
        <v>6170468</v>
      </c>
      <c r="Z40" s="54">
        <f t="shared" si="13"/>
        <v>25025371.260000002</v>
      </c>
    </row>
    <row r="41" spans="2:26" x14ac:dyDescent="0.3">
      <c r="B41" s="40" t="s">
        <v>61</v>
      </c>
      <c r="C41" s="41">
        <v>24.2</v>
      </c>
      <c r="D41" s="42">
        <v>24.4</v>
      </c>
      <c r="E41" s="42">
        <v>24.2</v>
      </c>
      <c r="F41" s="43">
        <v>24.2</v>
      </c>
      <c r="G41" s="44">
        <v>0</v>
      </c>
      <c r="H41" s="44">
        <v>0</v>
      </c>
      <c r="I41" s="45">
        <v>2266442</v>
      </c>
      <c r="J41" s="46">
        <v>55269657.649999999</v>
      </c>
      <c r="K41" s="47">
        <v>0.15789473684210531</v>
      </c>
      <c r="L41" s="48"/>
      <c r="V41" s="7" t="str">
        <f t="shared" si="9"/>
        <v>ETERNA</v>
      </c>
      <c r="W41" s="53">
        <f t="shared" si="10"/>
        <v>0</v>
      </c>
      <c r="X41" s="53">
        <f t="shared" si="11"/>
        <v>0.94945848375451258</v>
      </c>
      <c r="Y41" s="54">
        <f t="shared" si="12"/>
        <v>480552</v>
      </c>
      <c r="Z41" s="54">
        <f t="shared" si="13"/>
        <v>12150576.15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925</v>
      </c>
      <c r="J42" s="46">
        <v>6398.75</v>
      </c>
      <c r="K42" s="47">
        <v>0.2396694214876034</v>
      </c>
      <c r="L42" s="48"/>
      <c r="V42" s="7" t="str">
        <f t="shared" si="9"/>
        <v>ETI</v>
      </c>
      <c r="W42" s="53">
        <f t="shared" si="10"/>
        <v>0</v>
      </c>
      <c r="X42" s="53">
        <f t="shared" si="11"/>
        <v>0.15789473684210531</v>
      </c>
      <c r="Y42" s="54">
        <f t="shared" si="12"/>
        <v>2266442</v>
      </c>
      <c r="Z42" s="54">
        <f t="shared" si="13"/>
        <v>55269657.649999999</v>
      </c>
    </row>
    <row r="43" spans="2:26" x14ac:dyDescent="0.3">
      <c r="B43" s="40" t="s">
        <v>63</v>
      </c>
      <c r="C43" s="41">
        <v>3.19</v>
      </c>
      <c r="D43" s="42">
        <v>3.5</v>
      </c>
      <c r="E43" s="42">
        <v>3.5</v>
      </c>
      <c r="F43" s="43">
        <v>3.5</v>
      </c>
      <c r="G43" s="44">
        <v>0.31000000000000005</v>
      </c>
      <c r="H43" s="44">
        <v>9.7178683385579951</v>
      </c>
      <c r="I43" s="45">
        <v>105823</v>
      </c>
      <c r="J43" s="46">
        <v>370033.3</v>
      </c>
      <c r="K43" s="47">
        <v>9.375E-2</v>
      </c>
      <c r="L43" s="48"/>
      <c r="V43" s="7" t="str">
        <f t="shared" si="9"/>
        <v>ETRANZACT</v>
      </c>
      <c r="W43" s="53">
        <f t="shared" si="10"/>
        <v>0</v>
      </c>
      <c r="X43" s="53">
        <f t="shared" si="11"/>
        <v>0.2396694214876034</v>
      </c>
      <c r="Y43" s="54">
        <f t="shared" si="12"/>
        <v>925</v>
      </c>
      <c r="Z43" s="54">
        <f t="shared" si="13"/>
        <v>6398.75</v>
      </c>
    </row>
    <row r="44" spans="2:26" x14ac:dyDescent="0.3">
      <c r="B44" s="40" t="s">
        <v>64</v>
      </c>
      <c r="C44" s="41">
        <v>28.8</v>
      </c>
      <c r="D44" s="42">
        <v>28.9</v>
      </c>
      <c r="E44" s="42">
        <v>28.65</v>
      </c>
      <c r="F44" s="43">
        <v>28.75</v>
      </c>
      <c r="G44" s="44">
        <v>-5.0000000000000711E-2</v>
      </c>
      <c r="H44" s="44">
        <v>-0.17361111111111358</v>
      </c>
      <c r="I44" s="45">
        <v>7366570</v>
      </c>
      <c r="J44" s="46">
        <v>212264088.40000001</v>
      </c>
      <c r="K44" s="47">
        <v>0.22080679405520165</v>
      </c>
      <c r="L44" s="48"/>
      <c r="V44" s="7" t="str">
        <f t="shared" si="9"/>
        <v>EUNISELL</v>
      </c>
      <c r="W44" s="53">
        <f t="shared" si="10"/>
        <v>9.7178683385579945E-2</v>
      </c>
      <c r="X44" s="53">
        <f t="shared" si="11"/>
        <v>9.375E-2</v>
      </c>
      <c r="Y44" s="54">
        <f t="shared" si="12"/>
        <v>105823</v>
      </c>
      <c r="Z44" s="54">
        <f t="shared" si="13"/>
        <v>370033.3</v>
      </c>
    </row>
    <row r="45" spans="2:26" x14ac:dyDescent="0.3">
      <c r="B45" s="40" t="s">
        <v>65</v>
      </c>
      <c r="C45" s="41">
        <v>8.8000000000000007</v>
      </c>
      <c r="D45" s="42">
        <v>9.1999999999999993</v>
      </c>
      <c r="E45" s="42">
        <v>8.9499999999999993</v>
      </c>
      <c r="F45" s="43">
        <v>9.1</v>
      </c>
      <c r="G45" s="44">
        <v>0.29999999999999893</v>
      </c>
      <c r="H45" s="44">
        <v>3.4090909090908972</v>
      </c>
      <c r="I45" s="45">
        <v>17522628</v>
      </c>
      <c r="J45" s="46">
        <v>158855920.84999999</v>
      </c>
      <c r="K45" s="47">
        <v>0.2297297297297296</v>
      </c>
      <c r="L45" s="48"/>
      <c r="V45" s="7" t="str">
        <f t="shared" si="9"/>
        <v>FBNH</v>
      </c>
      <c r="W45" s="53">
        <f t="shared" si="10"/>
        <v>-1.7361111111111357E-3</v>
      </c>
      <c r="X45" s="53">
        <f t="shared" si="11"/>
        <v>0.22080679405520165</v>
      </c>
      <c r="Y45" s="54">
        <f t="shared" si="12"/>
        <v>7366570</v>
      </c>
      <c r="Z45" s="54">
        <f t="shared" si="13"/>
        <v>212264088.40000001</v>
      </c>
    </row>
    <row r="46" spans="2:26" x14ac:dyDescent="0.3">
      <c r="B46" s="40" t="s">
        <v>66</v>
      </c>
      <c r="C46" s="41">
        <v>14.7</v>
      </c>
      <c r="D46" s="42">
        <v>14.7</v>
      </c>
      <c r="E46" s="42">
        <v>14.25</v>
      </c>
      <c r="F46" s="43">
        <v>14.3</v>
      </c>
      <c r="G46" s="44">
        <v>-0.39999999999999858</v>
      </c>
      <c r="H46" s="44">
        <v>-2.7210884353741402</v>
      </c>
      <c r="I46" s="45">
        <v>2521076</v>
      </c>
      <c r="J46" s="46">
        <v>36478813.950000003</v>
      </c>
      <c r="K46" s="47">
        <v>0.31797235023041481</v>
      </c>
      <c r="L46" s="48"/>
      <c r="V46" s="7" t="str">
        <f t="shared" si="9"/>
        <v>FCMB</v>
      </c>
      <c r="W46" s="53">
        <f t="shared" si="10"/>
        <v>3.409090909090897E-2</v>
      </c>
      <c r="X46" s="53">
        <f t="shared" si="11"/>
        <v>0.2297297297297296</v>
      </c>
      <c r="Y46" s="54">
        <f t="shared" si="12"/>
        <v>17522628</v>
      </c>
      <c r="Z46" s="54">
        <f t="shared" si="13"/>
        <v>158855920.84999999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182940</v>
      </c>
      <c r="J47" s="46">
        <v>2698782.8</v>
      </c>
      <c r="K47" s="47">
        <v>-9.9999999999999978E-2</v>
      </c>
      <c r="L47" s="48"/>
      <c r="V47" s="7" t="str">
        <f t="shared" si="9"/>
        <v>FIDELITYBK</v>
      </c>
      <c r="W47" s="53">
        <f t="shared" si="10"/>
        <v>-2.7210884353741402E-2</v>
      </c>
      <c r="X47" s="53">
        <f t="shared" si="11"/>
        <v>0.31797235023041481</v>
      </c>
      <c r="Y47" s="54">
        <f t="shared" si="12"/>
        <v>2521076</v>
      </c>
      <c r="Z47" s="54">
        <f t="shared" si="13"/>
        <v>36478813.950000003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95652</v>
      </c>
      <c r="J48" s="46">
        <v>6066656.2999999998</v>
      </c>
      <c r="K48" s="47">
        <v>0.87594553706505307</v>
      </c>
      <c r="L48" s="48"/>
      <c r="V48" s="7" t="str">
        <f t="shared" si="9"/>
        <v>FIDSON</v>
      </c>
      <c r="W48" s="53">
        <f t="shared" si="10"/>
        <v>0</v>
      </c>
      <c r="X48" s="53">
        <f t="shared" si="11"/>
        <v>-9.9999999999999978E-2</v>
      </c>
      <c r="Y48" s="54">
        <f t="shared" si="12"/>
        <v>182940</v>
      </c>
      <c r="Z48" s="54">
        <f t="shared" si="13"/>
        <v>2698782.8</v>
      </c>
    </row>
    <row r="49" spans="2:26" x14ac:dyDescent="0.3">
      <c r="B49" s="40" t="s">
        <v>69</v>
      </c>
      <c r="C49" s="41">
        <v>1.89</v>
      </c>
      <c r="D49" s="42">
        <v>1.87</v>
      </c>
      <c r="E49" s="42">
        <v>1.76</v>
      </c>
      <c r="F49" s="43">
        <v>1.8</v>
      </c>
      <c r="G49" s="44">
        <v>-8.9999999999999858E-2</v>
      </c>
      <c r="H49" s="44">
        <v>-4.7619047619047548</v>
      </c>
      <c r="I49" s="45">
        <v>3506907</v>
      </c>
      <c r="J49" s="46">
        <v>6367691.9500000002</v>
      </c>
      <c r="K49" s="47">
        <v>0.21621621621621623</v>
      </c>
      <c r="L49" s="48"/>
      <c r="V49" s="7" t="str">
        <f t="shared" si="9"/>
        <v>FLOURMILL</v>
      </c>
      <c r="W49" s="53">
        <f t="shared" si="10"/>
        <v>0</v>
      </c>
      <c r="X49" s="53">
        <f t="shared" si="11"/>
        <v>0.87594553706505307</v>
      </c>
      <c r="Y49" s="54">
        <f t="shared" si="12"/>
        <v>95652</v>
      </c>
      <c r="Z49" s="54">
        <f t="shared" si="13"/>
        <v>6066656.2999999998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1530</v>
      </c>
      <c r="J50" s="46">
        <v>1583550</v>
      </c>
      <c r="K50" s="47">
        <v>1.8822055137844611</v>
      </c>
      <c r="L50" s="48"/>
      <c r="V50" s="7" t="str">
        <f t="shared" si="9"/>
        <v>FTNCOCOA</v>
      </c>
      <c r="W50" s="53">
        <f t="shared" si="10"/>
        <v>-4.7619047619047547E-2</v>
      </c>
      <c r="X50" s="53">
        <f t="shared" si="11"/>
        <v>0.21621621621621623</v>
      </c>
      <c r="Y50" s="54">
        <f t="shared" si="12"/>
        <v>3506907</v>
      </c>
      <c r="Z50" s="54">
        <f t="shared" si="13"/>
        <v>6367691.9500000002</v>
      </c>
    </row>
    <row r="51" spans="2:26" x14ac:dyDescent="0.3">
      <c r="B51" s="40" t="s">
        <v>71</v>
      </c>
      <c r="C51" s="41">
        <v>53</v>
      </c>
      <c r="D51" s="42">
        <v>53</v>
      </c>
      <c r="E51" s="42">
        <v>52</v>
      </c>
      <c r="F51" s="43">
        <v>52</v>
      </c>
      <c r="G51" s="44">
        <v>-1</v>
      </c>
      <c r="H51" s="44">
        <v>-1.8867924528301887</v>
      </c>
      <c r="I51" s="45">
        <v>4988449</v>
      </c>
      <c r="J51" s="46">
        <v>261412399.19999999</v>
      </c>
      <c r="K51" s="47">
        <v>0.28395061728395055</v>
      </c>
      <c r="L51" s="48"/>
      <c r="V51" s="7" t="str">
        <f t="shared" si="9"/>
        <v>GEREGU</v>
      </c>
      <c r="W51" s="53">
        <f t="shared" si="10"/>
        <v>0</v>
      </c>
      <c r="X51" s="53">
        <f t="shared" si="11"/>
        <v>1.8822055137844611</v>
      </c>
      <c r="Y51" s="54">
        <f t="shared" si="12"/>
        <v>1530</v>
      </c>
      <c r="Z51" s="54">
        <f t="shared" si="13"/>
        <v>1583550</v>
      </c>
    </row>
    <row r="52" spans="2:26" x14ac:dyDescent="0.3">
      <c r="B52" s="40" t="s">
        <v>72</v>
      </c>
      <c r="C52" s="41">
        <v>0.48</v>
      </c>
      <c r="D52" s="42">
        <v>0.52</v>
      </c>
      <c r="E52" s="42">
        <v>0.5</v>
      </c>
      <c r="F52" s="43">
        <v>0.5</v>
      </c>
      <c r="G52" s="44">
        <v>2.0000000000000018E-2</v>
      </c>
      <c r="H52" s="44">
        <v>4.1666666666666705</v>
      </c>
      <c r="I52" s="45">
        <v>5166672</v>
      </c>
      <c r="J52" s="46">
        <v>2597336.46</v>
      </c>
      <c r="K52" s="47">
        <v>0.72413793103448287</v>
      </c>
      <c r="L52" s="48"/>
      <c r="V52" s="7" t="str">
        <f t="shared" si="9"/>
        <v>GTCO</v>
      </c>
      <c r="W52" s="53">
        <f t="shared" si="10"/>
        <v>-1.8867924528301886E-2</v>
      </c>
      <c r="X52" s="53">
        <f t="shared" si="11"/>
        <v>0.28395061728395055</v>
      </c>
      <c r="Y52" s="54">
        <f t="shared" si="12"/>
        <v>4988449</v>
      </c>
      <c r="Z52" s="54">
        <f t="shared" si="13"/>
        <v>261412399.19999999</v>
      </c>
    </row>
    <row r="53" spans="2:26" x14ac:dyDescent="0.3">
      <c r="B53" s="40" t="s">
        <v>73</v>
      </c>
      <c r="C53" s="41">
        <v>65</v>
      </c>
      <c r="D53" s="41">
        <v>65</v>
      </c>
      <c r="E53" s="41">
        <v>65</v>
      </c>
      <c r="F53" s="43">
        <v>65</v>
      </c>
      <c r="G53" s="44">
        <v>0</v>
      </c>
      <c r="H53" s="44">
        <v>0</v>
      </c>
      <c r="I53" s="45">
        <v>54494</v>
      </c>
      <c r="J53" s="46">
        <v>3336471.55</v>
      </c>
      <c r="K53" s="47">
        <v>-1.5151515151515138E-2</v>
      </c>
      <c r="L53" s="48"/>
      <c r="V53" s="7" t="str">
        <f t="shared" si="9"/>
        <v>GUINEAINS</v>
      </c>
      <c r="W53" s="53">
        <f t="shared" si="10"/>
        <v>4.1666666666666706E-2</v>
      </c>
      <c r="X53" s="53">
        <f t="shared" si="11"/>
        <v>0.72413793103448287</v>
      </c>
      <c r="Y53" s="54">
        <f t="shared" si="12"/>
        <v>5166672</v>
      </c>
      <c r="Z53" s="54">
        <f t="shared" si="13"/>
        <v>2597336.46</v>
      </c>
    </row>
    <row r="54" spans="2:26" x14ac:dyDescent="0.3">
      <c r="B54" s="40" t="s">
        <v>74</v>
      </c>
      <c r="C54" s="41">
        <v>4.75</v>
      </c>
      <c r="D54" s="42">
        <v>4.75</v>
      </c>
      <c r="E54" s="42">
        <v>4.75</v>
      </c>
      <c r="F54" s="43">
        <v>4.75</v>
      </c>
      <c r="G54" s="44">
        <v>0</v>
      </c>
      <c r="H54" s="44">
        <v>0</v>
      </c>
      <c r="I54" s="45">
        <v>514462</v>
      </c>
      <c r="J54" s="46">
        <v>2408594.2400000002</v>
      </c>
      <c r="K54" s="47">
        <v>0.43072289156626509</v>
      </c>
      <c r="L54" s="48"/>
      <c r="V54" s="7" t="str">
        <f t="shared" si="9"/>
        <v>GUINNESS</v>
      </c>
      <c r="W54" s="53">
        <f t="shared" si="10"/>
        <v>0</v>
      </c>
      <c r="X54" s="53">
        <f t="shared" si="11"/>
        <v>-1.5151515151515138E-2</v>
      </c>
      <c r="Y54" s="54">
        <f t="shared" si="12"/>
        <v>54494</v>
      </c>
      <c r="Z54" s="54">
        <f t="shared" si="13"/>
        <v>3336471.55</v>
      </c>
    </row>
    <row r="55" spans="2:26" x14ac:dyDescent="0.3">
      <c r="B55" s="40" t="s">
        <v>75</v>
      </c>
      <c r="C55" s="41">
        <v>7.7</v>
      </c>
      <c r="D55" s="42">
        <v>8.0500000000000007</v>
      </c>
      <c r="E55" s="42">
        <v>8.0500000000000007</v>
      </c>
      <c r="F55" s="43">
        <v>8.0500000000000007</v>
      </c>
      <c r="G55" s="44">
        <v>0.35000000000000053</v>
      </c>
      <c r="H55" s="44">
        <v>4.5454545454545521</v>
      </c>
      <c r="I55" s="45">
        <v>450558</v>
      </c>
      <c r="J55" s="46">
        <v>3639598.7</v>
      </c>
      <c r="K55" s="47">
        <v>0.34166666666666679</v>
      </c>
      <c r="L55" s="48"/>
      <c r="V55" s="7" t="str">
        <f t="shared" si="9"/>
        <v>HONYFLOUR</v>
      </c>
      <c r="W55" s="53">
        <f t="shared" si="10"/>
        <v>0</v>
      </c>
      <c r="X55" s="53">
        <f t="shared" si="11"/>
        <v>0.43072289156626509</v>
      </c>
      <c r="Y55" s="54">
        <f t="shared" si="12"/>
        <v>514462</v>
      </c>
      <c r="Z55" s="54">
        <f t="shared" si="13"/>
        <v>2408594.2400000002</v>
      </c>
    </row>
    <row r="56" spans="2:26" x14ac:dyDescent="0.3">
      <c r="B56" s="40" t="s">
        <v>76</v>
      </c>
      <c r="C56" s="41">
        <v>35</v>
      </c>
      <c r="D56" s="42">
        <v>35</v>
      </c>
      <c r="E56" s="42">
        <v>35</v>
      </c>
      <c r="F56" s="43">
        <v>35</v>
      </c>
      <c r="G56" s="44">
        <v>0</v>
      </c>
      <c r="H56" s="44">
        <v>0</v>
      </c>
      <c r="I56" s="45">
        <v>5450</v>
      </c>
      <c r="J56" s="46">
        <v>171675</v>
      </c>
      <c r="K56" s="47">
        <v>1.6022304832713754</v>
      </c>
      <c r="L56" s="48"/>
      <c r="V56" s="7" t="str">
        <f t="shared" si="9"/>
        <v>IKEJAHOTEL</v>
      </c>
      <c r="W56" s="53">
        <f t="shared" si="10"/>
        <v>4.5454545454545518E-2</v>
      </c>
      <c r="X56" s="53">
        <f t="shared" si="11"/>
        <v>0.34166666666666679</v>
      </c>
      <c r="Y56" s="54">
        <f t="shared" si="12"/>
        <v>450558</v>
      </c>
      <c r="Z56" s="54">
        <f t="shared" si="13"/>
        <v>3639598.7</v>
      </c>
    </row>
    <row r="57" spans="2:26" x14ac:dyDescent="0.3">
      <c r="B57" s="40" t="s">
        <v>77</v>
      </c>
      <c r="C57" s="41">
        <v>4.0599999999999996</v>
      </c>
      <c r="D57" s="42">
        <v>4.07</v>
      </c>
      <c r="E57" s="42">
        <v>4.0599999999999996</v>
      </c>
      <c r="F57" s="43">
        <v>4.0599999999999996</v>
      </c>
      <c r="G57" s="44">
        <v>0</v>
      </c>
      <c r="H57" s="44">
        <v>0</v>
      </c>
      <c r="I57" s="45">
        <v>3723500</v>
      </c>
      <c r="J57" s="46">
        <v>15134860.6</v>
      </c>
      <c r="K57" s="47">
        <v>-0.15416666666666667</v>
      </c>
      <c r="L57" s="48"/>
      <c r="V57" s="7" t="str">
        <f t="shared" si="9"/>
        <v>IMG</v>
      </c>
      <c r="W57" s="53">
        <f t="shared" si="10"/>
        <v>0</v>
      </c>
      <c r="X57" s="53">
        <f t="shared" si="11"/>
        <v>1.6022304832713754</v>
      </c>
      <c r="Y57" s="54">
        <f t="shared" si="12"/>
        <v>5450</v>
      </c>
      <c r="Z57" s="54">
        <f t="shared" si="13"/>
        <v>171675</v>
      </c>
    </row>
    <row r="58" spans="2:26" x14ac:dyDescent="0.3">
      <c r="B58" s="40" t="s">
        <v>78</v>
      </c>
      <c r="C58" s="41">
        <v>1.45</v>
      </c>
      <c r="D58" s="41">
        <v>1.45</v>
      </c>
      <c r="E58" s="41">
        <v>1.45</v>
      </c>
      <c r="F58" s="43">
        <v>1.45</v>
      </c>
      <c r="G58" s="44">
        <v>0</v>
      </c>
      <c r="H58" s="44">
        <v>0</v>
      </c>
      <c r="I58" s="45">
        <v>299777</v>
      </c>
      <c r="J58" s="46">
        <v>428300.93</v>
      </c>
      <c r="K58" s="47">
        <v>4.3165467625899234E-2</v>
      </c>
      <c r="L58" s="48"/>
      <c r="V58" s="7" t="str">
        <f t="shared" si="9"/>
        <v>INTBREW</v>
      </c>
      <c r="W58" s="53">
        <f t="shared" si="10"/>
        <v>0</v>
      </c>
      <c r="X58" s="53">
        <f t="shared" si="11"/>
        <v>-0.15416666666666667</v>
      </c>
      <c r="Y58" s="54">
        <f t="shared" si="12"/>
        <v>3723500</v>
      </c>
      <c r="Z58" s="54">
        <f t="shared" si="13"/>
        <v>15134860.6</v>
      </c>
    </row>
    <row r="59" spans="2:26" x14ac:dyDescent="0.3">
      <c r="B59" s="40" t="s">
        <v>79</v>
      </c>
      <c r="C59" s="41">
        <v>2.41</v>
      </c>
      <c r="D59" s="42">
        <v>2.42</v>
      </c>
      <c r="E59" s="42">
        <v>2.37</v>
      </c>
      <c r="F59" s="43">
        <v>2.37</v>
      </c>
      <c r="G59" s="44">
        <v>-4.0000000000000036E-2</v>
      </c>
      <c r="H59" s="44">
        <v>-1.6597510373443998</v>
      </c>
      <c r="I59" s="45">
        <v>2874547</v>
      </c>
      <c r="J59" s="46">
        <v>6914686.0300000003</v>
      </c>
      <c r="K59" s="47">
        <v>0.22164948453608257</v>
      </c>
      <c r="L59" s="48"/>
      <c r="V59" s="7" t="str">
        <f t="shared" si="9"/>
        <v>INTENEGINS</v>
      </c>
      <c r="W59" s="53">
        <f t="shared" si="10"/>
        <v>0</v>
      </c>
      <c r="X59" s="53">
        <f t="shared" si="11"/>
        <v>4.3165467625899234E-2</v>
      </c>
      <c r="Y59" s="54">
        <f t="shared" si="12"/>
        <v>299777</v>
      </c>
      <c r="Z59" s="54">
        <f t="shared" si="13"/>
        <v>428300.93</v>
      </c>
    </row>
    <row r="60" spans="2:26" x14ac:dyDescent="0.3">
      <c r="B60" s="40" t="s">
        <v>80</v>
      </c>
      <c r="C60" s="41">
        <v>2.37</v>
      </c>
      <c r="D60" s="42">
        <v>2.44</v>
      </c>
      <c r="E60" s="42">
        <v>2.33</v>
      </c>
      <c r="F60" s="43">
        <v>2.44</v>
      </c>
      <c r="G60" s="44">
        <v>6.999999999999984E-2</v>
      </c>
      <c r="H60" s="44">
        <v>2.9535864978902886</v>
      </c>
      <c r="I60" s="45">
        <v>15920824</v>
      </c>
      <c r="J60" s="46">
        <v>37704007.670000002</v>
      </c>
      <c r="K60" s="47">
        <v>0.43529411764705883</v>
      </c>
      <c r="V60" s="7" t="str">
        <f t="shared" si="9"/>
        <v>JAIZBANK</v>
      </c>
      <c r="W60" s="53">
        <f t="shared" si="10"/>
        <v>-1.6597510373443997E-2</v>
      </c>
      <c r="X60" s="53">
        <f t="shared" si="11"/>
        <v>0.22164948453608257</v>
      </c>
      <c r="Y60" s="54">
        <f t="shared" si="12"/>
        <v>2874547</v>
      </c>
      <c r="Z60" s="54">
        <f t="shared" si="13"/>
        <v>6914686.0300000003</v>
      </c>
    </row>
    <row r="61" spans="2:26" x14ac:dyDescent="0.3">
      <c r="B61" s="40" t="s">
        <v>81</v>
      </c>
      <c r="C61" s="41">
        <v>164</v>
      </c>
      <c r="D61" s="41">
        <v>164</v>
      </c>
      <c r="E61" s="41">
        <v>164</v>
      </c>
      <c r="F61" s="43">
        <v>164</v>
      </c>
      <c r="G61" s="44">
        <v>0</v>
      </c>
      <c r="H61" s="44">
        <v>0</v>
      </c>
      <c r="I61" s="45">
        <v>66976</v>
      </c>
      <c r="J61" s="46">
        <v>9919218.1999999993</v>
      </c>
      <c r="K61" s="47">
        <v>2.8139534883720931</v>
      </c>
      <c r="L61" s="48"/>
      <c r="V61" s="7" t="str">
        <f t="shared" si="9"/>
        <v>JAPAULGOLD</v>
      </c>
      <c r="W61" s="53">
        <f t="shared" si="10"/>
        <v>2.9535864978902884E-2</v>
      </c>
      <c r="X61" s="53">
        <f t="shared" si="11"/>
        <v>0.43529411764705883</v>
      </c>
      <c r="Y61" s="54">
        <f t="shared" si="12"/>
        <v>15920824</v>
      </c>
      <c r="Z61" s="54">
        <f t="shared" si="13"/>
        <v>37704007.670000002</v>
      </c>
    </row>
    <row r="62" spans="2:26" x14ac:dyDescent="0.3">
      <c r="B62" s="40" t="s">
        <v>82</v>
      </c>
      <c r="C62" s="41">
        <v>2.75</v>
      </c>
      <c r="D62" s="42">
        <v>2.75</v>
      </c>
      <c r="E62" s="42">
        <v>2.75</v>
      </c>
      <c r="F62" s="43">
        <v>2.75</v>
      </c>
      <c r="G62" s="44">
        <v>0</v>
      </c>
      <c r="H62" s="44">
        <v>0</v>
      </c>
      <c r="I62" s="45">
        <v>43616</v>
      </c>
      <c r="J62" s="46">
        <v>129470.2</v>
      </c>
      <c r="K62" s="47">
        <v>0.18534482758620707</v>
      </c>
      <c r="L62" s="48"/>
      <c r="V62" s="7" t="str">
        <f t="shared" si="9"/>
        <v>JBERGER</v>
      </c>
      <c r="W62" s="53">
        <f t="shared" si="10"/>
        <v>0</v>
      </c>
      <c r="X62" s="53">
        <f t="shared" si="11"/>
        <v>2.8139534883720931</v>
      </c>
      <c r="Y62" s="54">
        <f t="shared" si="12"/>
        <v>66976</v>
      </c>
      <c r="Z62" s="54">
        <f t="shared" si="13"/>
        <v>9919218.1999999993</v>
      </c>
    </row>
    <row r="63" spans="2:26" x14ac:dyDescent="0.3">
      <c r="B63" s="40" t="s">
        <v>83</v>
      </c>
      <c r="C63" s="41">
        <v>10.3</v>
      </c>
      <c r="D63" s="42">
        <v>10.3</v>
      </c>
      <c r="E63" s="42">
        <v>10.3</v>
      </c>
      <c r="F63" s="43">
        <v>10.3</v>
      </c>
      <c r="G63" s="44">
        <v>0</v>
      </c>
      <c r="H63" s="44">
        <v>0</v>
      </c>
      <c r="I63" s="45">
        <v>15</v>
      </c>
      <c r="J63" s="46">
        <v>139.05000000000001</v>
      </c>
      <c r="K63" s="47">
        <v>16.457627118644069</v>
      </c>
      <c r="L63" s="48"/>
      <c r="V63" s="7" t="str">
        <f t="shared" si="9"/>
        <v>JOHNHOLT</v>
      </c>
      <c r="W63" s="53">
        <f t="shared" si="10"/>
        <v>0</v>
      </c>
      <c r="X63" s="53">
        <f t="shared" si="11"/>
        <v>0.18534482758620707</v>
      </c>
      <c r="Y63" s="54">
        <f t="shared" si="12"/>
        <v>43616</v>
      </c>
      <c r="Z63" s="54">
        <f t="shared" si="13"/>
        <v>129470.2</v>
      </c>
    </row>
    <row r="64" spans="2:26" x14ac:dyDescent="0.3">
      <c r="B64" s="40" t="s">
        <v>84</v>
      </c>
      <c r="C64" s="41">
        <v>2.81</v>
      </c>
      <c r="D64" s="41">
        <v>2.9</v>
      </c>
      <c r="E64" s="41">
        <v>2.76</v>
      </c>
      <c r="F64" s="43">
        <v>2.86</v>
      </c>
      <c r="G64" s="44">
        <v>4.9999999999999822E-2</v>
      </c>
      <c r="H64" s="44">
        <v>1.7793594306049758</v>
      </c>
      <c r="I64" s="45">
        <v>1191698</v>
      </c>
      <c r="J64" s="46">
        <v>3369695.03</v>
      </c>
      <c r="K64" s="47">
        <v>0.50526315789473686</v>
      </c>
      <c r="L64" s="48"/>
      <c r="V64" s="7" t="str">
        <f t="shared" si="9"/>
        <v>JULI</v>
      </c>
      <c r="W64" s="53">
        <f t="shared" si="10"/>
        <v>0</v>
      </c>
      <c r="X64" s="53">
        <f t="shared" si="11"/>
        <v>16.457627118644069</v>
      </c>
      <c r="Y64" s="54">
        <f t="shared" si="12"/>
        <v>15</v>
      </c>
      <c r="Z64" s="54">
        <f t="shared" si="13"/>
        <v>139.05000000000001</v>
      </c>
    </row>
    <row r="65" spans="2:26" x14ac:dyDescent="0.3">
      <c r="B65" s="40" t="s">
        <v>85</v>
      </c>
      <c r="C65" s="41">
        <v>3.25</v>
      </c>
      <c r="D65" s="42">
        <v>3.25</v>
      </c>
      <c r="E65" s="42">
        <v>3.25</v>
      </c>
      <c r="F65" s="43">
        <v>3.25</v>
      </c>
      <c r="G65" s="44">
        <v>0</v>
      </c>
      <c r="H65" s="44">
        <v>0</v>
      </c>
      <c r="I65" s="45">
        <v>119515</v>
      </c>
      <c r="J65" s="46">
        <v>383149.69</v>
      </c>
      <c r="K65" s="47">
        <v>1.8808777429467183E-2</v>
      </c>
      <c r="L65" s="48"/>
      <c r="V65" s="7" t="str">
        <f t="shared" si="9"/>
        <v>LASACO</v>
      </c>
      <c r="W65" s="53">
        <f t="shared" si="10"/>
        <v>1.7793594306049758E-2</v>
      </c>
      <c r="X65" s="53">
        <f t="shared" si="11"/>
        <v>0.50526315789473686</v>
      </c>
      <c r="Y65" s="54">
        <f t="shared" si="12"/>
        <v>1191698</v>
      </c>
      <c r="Z65" s="54">
        <f t="shared" si="13"/>
        <v>3369695.03</v>
      </c>
    </row>
    <row r="66" spans="2:26" x14ac:dyDescent="0.3">
      <c r="B66" s="40" t="s">
        <v>86</v>
      </c>
      <c r="C66" s="41">
        <v>0.92</v>
      </c>
      <c r="D66" s="41">
        <v>0.92</v>
      </c>
      <c r="E66" s="41">
        <v>0.92</v>
      </c>
      <c r="F66" s="43">
        <v>0.92</v>
      </c>
      <c r="G66" s="44">
        <v>0</v>
      </c>
      <c r="H66" s="44">
        <v>0</v>
      </c>
      <c r="I66" s="45">
        <v>65114</v>
      </c>
      <c r="J66" s="46">
        <v>60788.29</v>
      </c>
      <c r="K66" s="47">
        <v>0.14999999999999991</v>
      </c>
      <c r="L66" s="48"/>
      <c r="V66" s="7" t="str">
        <f t="shared" si="9"/>
        <v>LEARNAFRCA</v>
      </c>
      <c r="W66" s="53">
        <f t="shared" si="10"/>
        <v>0</v>
      </c>
      <c r="X66" s="53">
        <f t="shared" si="11"/>
        <v>1.8808777429467183E-2</v>
      </c>
      <c r="Y66" s="54">
        <f t="shared" si="12"/>
        <v>119515</v>
      </c>
      <c r="Z66" s="54">
        <f t="shared" si="13"/>
        <v>383149.69</v>
      </c>
    </row>
    <row r="67" spans="2:26" x14ac:dyDescent="0.3">
      <c r="B67" s="40" t="s">
        <v>87</v>
      </c>
      <c r="C67" s="41">
        <v>3.1</v>
      </c>
      <c r="D67" s="42">
        <v>3.41</v>
      </c>
      <c r="E67" s="42">
        <v>3.33</v>
      </c>
      <c r="F67" s="43">
        <v>3.41</v>
      </c>
      <c r="G67" s="44">
        <v>0.31000000000000005</v>
      </c>
      <c r="H67" s="44">
        <v>10.000000000000002</v>
      </c>
      <c r="I67" s="45">
        <v>6159236</v>
      </c>
      <c r="J67" s="46">
        <v>20968530.710000001</v>
      </c>
      <c r="K67" s="47">
        <v>0.84324324324324329</v>
      </c>
      <c r="L67" s="48"/>
      <c r="V67" s="7" t="str">
        <f t="shared" si="9"/>
        <v>LINKASSURE</v>
      </c>
      <c r="W67" s="53">
        <f t="shared" si="10"/>
        <v>0</v>
      </c>
      <c r="X67" s="53">
        <f t="shared" si="11"/>
        <v>0.14999999999999991</v>
      </c>
      <c r="Y67" s="54">
        <f t="shared" si="12"/>
        <v>65114</v>
      </c>
      <c r="Z67" s="54">
        <f t="shared" si="13"/>
        <v>60788.29</v>
      </c>
    </row>
    <row r="68" spans="2:26" x14ac:dyDescent="0.3">
      <c r="B68" s="40" t="s">
        <v>88</v>
      </c>
      <c r="C68" s="41">
        <v>5.7</v>
      </c>
      <c r="D68" s="42">
        <v>5.75</v>
      </c>
      <c r="E68" s="42">
        <v>5.55</v>
      </c>
      <c r="F68" s="43">
        <v>5.75</v>
      </c>
      <c r="G68" s="44">
        <v>4.9999999999999822E-2</v>
      </c>
      <c r="H68" s="44">
        <v>0.87719298245613719</v>
      </c>
      <c r="I68" s="45">
        <v>4891607</v>
      </c>
      <c r="J68" s="46">
        <v>27776994.359999999</v>
      </c>
      <c r="K68" s="47">
        <v>4.5454545454545414E-2</v>
      </c>
      <c r="L68" s="48"/>
      <c r="V68" s="7" t="str">
        <f t="shared" si="9"/>
        <v>LIVESTOCK</v>
      </c>
      <c r="W68" s="53">
        <f t="shared" si="10"/>
        <v>0.10000000000000002</v>
      </c>
      <c r="X68" s="53">
        <f t="shared" si="11"/>
        <v>0.84324324324324329</v>
      </c>
      <c r="Y68" s="54">
        <f t="shared" si="12"/>
        <v>6159236</v>
      </c>
      <c r="Z68" s="54">
        <f t="shared" si="13"/>
        <v>20968530.710000001</v>
      </c>
    </row>
    <row r="69" spans="2:26" x14ac:dyDescent="0.3">
      <c r="B69" s="40" t="s">
        <v>89</v>
      </c>
      <c r="C69" s="41">
        <v>6.8</v>
      </c>
      <c r="D69" s="41">
        <v>7.45</v>
      </c>
      <c r="E69" s="41">
        <v>7</v>
      </c>
      <c r="F69" s="43">
        <v>7.45</v>
      </c>
      <c r="G69" s="44">
        <v>0.65000000000000036</v>
      </c>
      <c r="H69" s="44">
        <v>9.5588235294117698</v>
      </c>
      <c r="I69" s="45">
        <v>515935</v>
      </c>
      <c r="J69" s="46">
        <v>3657300.65</v>
      </c>
      <c r="K69" s="47">
        <v>0.41904761904761911</v>
      </c>
      <c r="L69" s="48"/>
      <c r="V69" s="7" t="str">
        <f t="shared" si="9"/>
        <v>MANSARD</v>
      </c>
      <c r="W69" s="53">
        <f t="shared" si="10"/>
        <v>8.7719298245613718E-3</v>
      </c>
      <c r="X69" s="53">
        <f t="shared" si="11"/>
        <v>4.5454545454545414E-2</v>
      </c>
      <c r="Y69" s="54">
        <f t="shared" si="12"/>
        <v>4891607</v>
      </c>
      <c r="Z69" s="54">
        <f t="shared" si="13"/>
        <v>27776994.359999999</v>
      </c>
    </row>
    <row r="70" spans="2:26" x14ac:dyDescent="0.3">
      <c r="B70" s="40" t="s">
        <v>90</v>
      </c>
      <c r="C70" s="41">
        <v>1.57</v>
      </c>
      <c r="D70" s="41">
        <v>1.5</v>
      </c>
      <c r="E70" s="41">
        <v>1.49</v>
      </c>
      <c r="F70" s="43">
        <v>1.49</v>
      </c>
      <c r="G70" s="44">
        <v>-8.0000000000000071E-2</v>
      </c>
      <c r="H70" s="44">
        <v>-5.0955414012738895</v>
      </c>
      <c r="I70" s="45">
        <v>1449655</v>
      </c>
      <c r="J70" s="46">
        <v>2170225.77</v>
      </c>
      <c r="K70" s="47">
        <v>0.77380952380952395</v>
      </c>
      <c r="L70" s="48"/>
      <c r="V70" s="7" t="str">
        <f t="shared" si="9"/>
        <v>MAYBAKER</v>
      </c>
      <c r="W70" s="53">
        <f t="shared" si="10"/>
        <v>9.5588235294117696E-2</v>
      </c>
      <c r="X70" s="53">
        <f t="shared" si="11"/>
        <v>0.41904761904761911</v>
      </c>
      <c r="Y70" s="54">
        <f t="shared" si="12"/>
        <v>515935</v>
      </c>
      <c r="Z70" s="54">
        <f t="shared" si="13"/>
        <v>3657300.65</v>
      </c>
    </row>
    <row r="71" spans="2:26" x14ac:dyDescent="0.3">
      <c r="B71" s="40" t="s">
        <v>91</v>
      </c>
      <c r="C71" s="41">
        <v>12.2</v>
      </c>
      <c r="D71" s="41">
        <v>12.95</v>
      </c>
      <c r="E71" s="41">
        <v>12.95</v>
      </c>
      <c r="F71" s="43">
        <v>12.95</v>
      </c>
      <c r="G71" s="44">
        <v>0.75</v>
      </c>
      <c r="H71" s="44">
        <v>6.1475409836065582</v>
      </c>
      <c r="I71" s="45">
        <v>210537</v>
      </c>
      <c r="J71" s="46">
        <v>2681900.7000000002</v>
      </c>
      <c r="K71" s="47">
        <v>7.9166666666666607E-2</v>
      </c>
      <c r="L71" s="48"/>
      <c r="V71" s="7" t="str">
        <f t="shared" si="9"/>
        <v>MCNICHOLS</v>
      </c>
      <c r="W71" s="53">
        <f t="shared" si="10"/>
        <v>-5.0955414012738898E-2</v>
      </c>
      <c r="X71" s="53">
        <f t="shared" si="11"/>
        <v>0.77380952380952395</v>
      </c>
      <c r="Y71" s="54">
        <f t="shared" si="12"/>
        <v>1449655</v>
      </c>
      <c r="Z71" s="54">
        <f t="shared" si="13"/>
        <v>2170225.77</v>
      </c>
    </row>
    <row r="72" spans="2:26" x14ac:dyDescent="0.3">
      <c r="B72" s="40" t="s">
        <v>92</v>
      </c>
      <c r="C72" s="41">
        <v>8.52</v>
      </c>
      <c r="D72" s="41">
        <v>8.52</v>
      </c>
      <c r="E72" s="41">
        <v>8.52</v>
      </c>
      <c r="F72" s="43">
        <v>8.52</v>
      </c>
      <c r="G72" s="44">
        <v>0</v>
      </c>
      <c r="H72" s="44">
        <v>0</v>
      </c>
      <c r="I72" s="45">
        <v>34633</v>
      </c>
      <c r="J72" s="46">
        <v>265635.11</v>
      </c>
      <c r="K72" s="47">
        <v>1.3732590529247912</v>
      </c>
      <c r="L72" s="48"/>
      <c r="V72" s="7" t="str">
        <f t="shared" si="9"/>
        <v>MECURE</v>
      </c>
      <c r="W72" s="53">
        <f t="shared" si="10"/>
        <v>6.147540983606558E-2</v>
      </c>
      <c r="X72" s="53">
        <f t="shared" si="11"/>
        <v>7.9166666666666607E-2</v>
      </c>
      <c r="Y72" s="54">
        <f t="shared" si="12"/>
        <v>210537</v>
      </c>
      <c r="Z72" s="54">
        <f t="shared" si="13"/>
        <v>2681900.7000000002</v>
      </c>
    </row>
    <row r="73" spans="2:26" x14ac:dyDescent="0.3">
      <c r="B73" s="40" t="s">
        <v>93</v>
      </c>
      <c r="C73" s="41">
        <v>132.69999999999999</v>
      </c>
      <c r="D73" s="42">
        <v>132.69999999999999</v>
      </c>
      <c r="E73" s="42">
        <v>132.69999999999999</v>
      </c>
      <c r="F73" s="43">
        <v>132.69999999999999</v>
      </c>
      <c r="G73" s="44">
        <v>0</v>
      </c>
      <c r="H73" s="44">
        <v>0</v>
      </c>
      <c r="I73" s="45">
        <v>9187</v>
      </c>
      <c r="J73" s="46">
        <v>1133296.5</v>
      </c>
      <c r="K73" s="47">
        <v>0.26380952380952372</v>
      </c>
      <c r="L73" s="48"/>
      <c r="V73" s="7" t="str">
        <f t="shared" si="9"/>
        <v>MEYER</v>
      </c>
      <c r="W73" s="53">
        <f t="shared" si="10"/>
        <v>0</v>
      </c>
      <c r="X73" s="53">
        <f t="shared" si="11"/>
        <v>1.3732590529247912</v>
      </c>
      <c r="Y73" s="54">
        <f t="shared" si="12"/>
        <v>34633</v>
      </c>
      <c r="Z73" s="54">
        <f t="shared" si="13"/>
        <v>265635.11</v>
      </c>
    </row>
    <row r="74" spans="2:26" x14ac:dyDescent="0.3">
      <c r="B74" s="40" t="s">
        <v>94</v>
      </c>
      <c r="C74" s="41">
        <v>188.5</v>
      </c>
      <c r="D74" s="42">
        <v>184</v>
      </c>
      <c r="E74" s="42">
        <v>184</v>
      </c>
      <c r="F74" s="43">
        <v>184</v>
      </c>
      <c r="G74" s="44">
        <v>-4.5</v>
      </c>
      <c r="H74" s="44">
        <v>-2.3872679045092835</v>
      </c>
      <c r="I74" s="45">
        <v>526681</v>
      </c>
      <c r="J74" s="46">
        <v>96286233.400000006</v>
      </c>
      <c r="K74" s="47">
        <v>-0.30303030303030298</v>
      </c>
      <c r="L74" s="48"/>
      <c r="V74" s="7" t="str">
        <f t="shared" ref="V74:V126" si="16">IF(ISTEXT(B73),B73,"")</f>
        <v>MRS</v>
      </c>
      <c r="W74" s="53">
        <f t="shared" ref="W74:W126" si="17">IF(ISTEXT(B73),H73,"")/100</f>
        <v>0</v>
      </c>
      <c r="X74" s="53">
        <f t="shared" ref="X74:X126" si="18">IF(ISTEXT(B73),K73,"")</f>
        <v>0.26380952380952372</v>
      </c>
      <c r="Y74" s="54">
        <f t="shared" ref="Y74:Y126" si="19">IF(ISTEXT(B73),I73,"")</f>
        <v>9187</v>
      </c>
      <c r="Z74" s="54">
        <f t="shared" ref="Z74:Z126" si="20">IF(ISTEXT(B73),J73,"")</f>
        <v>1133296.5</v>
      </c>
    </row>
    <row r="75" spans="2:26" x14ac:dyDescent="0.3">
      <c r="B75" s="40" t="s">
        <v>95</v>
      </c>
      <c r="C75" s="41">
        <v>8.8000000000000007</v>
      </c>
      <c r="D75" s="41">
        <v>8.8000000000000007</v>
      </c>
      <c r="E75" s="41">
        <v>8.8000000000000007</v>
      </c>
      <c r="F75" s="43">
        <v>8.8000000000000007</v>
      </c>
      <c r="G75" s="44">
        <v>0</v>
      </c>
      <c r="H75" s="44">
        <v>0</v>
      </c>
      <c r="I75" s="45">
        <v>23624</v>
      </c>
      <c r="J75" s="46">
        <v>188103.9</v>
      </c>
      <c r="K75" s="47">
        <v>-0.52611739364566501</v>
      </c>
      <c r="L75" s="48"/>
      <c r="V75" s="7" t="str">
        <f t="shared" si="16"/>
        <v>MTNN</v>
      </c>
      <c r="W75" s="53">
        <f t="shared" si="17"/>
        <v>-2.3872679045092837E-2</v>
      </c>
      <c r="X75" s="53">
        <f t="shared" si="18"/>
        <v>-0.30303030303030298</v>
      </c>
      <c r="Y75" s="54">
        <f t="shared" si="19"/>
        <v>526681</v>
      </c>
      <c r="Z75" s="54">
        <f t="shared" si="20"/>
        <v>96286233.400000006</v>
      </c>
    </row>
    <row r="76" spans="2:26" x14ac:dyDescent="0.3">
      <c r="B76" s="40" t="s">
        <v>96</v>
      </c>
      <c r="C76" s="41">
        <v>35</v>
      </c>
      <c r="D76" s="42">
        <v>35</v>
      </c>
      <c r="E76" s="42">
        <v>35</v>
      </c>
      <c r="F76" s="43">
        <v>35</v>
      </c>
      <c r="G76" s="44">
        <v>0</v>
      </c>
      <c r="H76" s="44">
        <v>0</v>
      </c>
      <c r="I76" s="45">
        <v>1047497</v>
      </c>
      <c r="J76" s="46">
        <v>36395642.049999997</v>
      </c>
      <c r="K76" s="47">
        <v>0.37795275590551181</v>
      </c>
      <c r="L76" s="48"/>
      <c r="V76" s="7" t="str">
        <f t="shared" si="16"/>
        <v>MULTIVERSE</v>
      </c>
      <c r="W76" s="53">
        <f t="shared" si="17"/>
        <v>0</v>
      </c>
      <c r="X76" s="53">
        <f t="shared" si="18"/>
        <v>-0.52611739364566501</v>
      </c>
      <c r="Y76" s="54">
        <f t="shared" si="19"/>
        <v>23624</v>
      </c>
      <c r="Z76" s="54">
        <f t="shared" si="20"/>
        <v>188103.9</v>
      </c>
    </row>
    <row r="77" spans="2:26" x14ac:dyDescent="0.3">
      <c r="B77" s="40" t="s">
        <v>97</v>
      </c>
      <c r="C77" s="41">
        <v>32.549999999999997</v>
      </c>
      <c r="D77" s="41">
        <v>32.549999999999997</v>
      </c>
      <c r="E77" s="41">
        <v>32.549999999999997</v>
      </c>
      <c r="F77" s="43">
        <v>32.549999999999997</v>
      </c>
      <c r="G77" s="44">
        <v>0</v>
      </c>
      <c r="H77" s="44">
        <v>0</v>
      </c>
      <c r="I77" s="45">
        <v>1189170</v>
      </c>
      <c r="J77" s="46">
        <v>36089645.799999997</v>
      </c>
      <c r="K77" s="47">
        <v>-0.39441860465116285</v>
      </c>
      <c r="L77" s="48"/>
      <c r="V77" s="7" t="str">
        <f t="shared" si="16"/>
        <v>NAHCO</v>
      </c>
      <c r="W77" s="53">
        <f t="shared" si="17"/>
        <v>0</v>
      </c>
      <c r="X77" s="53">
        <f t="shared" si="18"/>
        <v>0.37795275590551181</v>
      </c>
      <c r="Y77" s="54">
        <f t="shared" si="19"/>
        <v>1047497</v>
      </c>
      <c r="Z77" s="54">
        <f t="shared" si="20"/>
        <v>36395642.049999997</v>
      </c>
    </row>
    <row r="78" spans="2:26" x14ac:dyDescent="0.3">
      <c r="B78" s="40" t="s">
        <v>98</v>
      </c>
      <c r="C78" s="41">
        <v>28</v>
      </c>
      <c r="D78" s="41">
        <v>28</v>
      </c>
      <c r="E78" s="41">
        <v>28</v>
      </c>
      <c r="F78" s="43">
        <v>28</v>
      </c>
      <c r="G78" s="44">
        <v>0</v>
      </c>
      <c r="H78" s="44">
        <v>0</v>
      </c>
      <c r="I78" s="45">
        <v>1458905</v>
      </c>
      <c r="J78" s="46">
        <v>41005232.399999999</v>
      </c>
      <c r="K78" s="47">
        <v>-0.22222222222222221</v>
      </c>
      <c r="L78" s="48"/>
      <c r="V78" s="7" t="str">
        <f t="shared" si="16"/>
        <v>NASCON</v>
      </c>
      <c r="W78" s="53">
        <f t="shared" si="17"/>
        <v>0</v>
      </c>
      <c r="X78" s="53">
        <f t="shared" si="18"/>
        <v>-0.39441860465116285</v>
      </c>
      <c r="Y78" s="54">
        <f t="shared" si="19"/>
        <v>1189170</v>
      </c>
      <c r="Z78" s="54">
        <f t="shared" si="20"/>
        <v>36089645.799999997</v>
      </c>
    </row>
    <row r="79" spans="2:26" x14ac:dyDescent="0.3">
      <c r="B79" s="40" t="s">
        <v>99</v>
      </c>
      <c r="C79" s="41">
        <v>4.32</v>
      </c>
      <c r="D79" s="42">
        <v>4.32</v>
      </c>
      <c r="E79" s="42">
        <v>4.32</v>
      </c>
      <c r="F79" s="43">
        <v>4.32</v>
      </c>
      <c r="G79" s="44">
        <v>0</v>
      </c>
      <c r="H79" s="44">
        <v>0</v>
      </c>
      <c r="I79" s="45">
        <v>266</v>
      </c>
      <c r="J79" s="46">
        <v>1064</v>
      </c>
      <c r="K79" s="47">
        <v>9.090909090909105E-2</v>
      </c>
      <c r="L79" s="48"/>
      <c r="V79" s="7" t="str">
        <f t="shared" si="16"/>
        <v>NB</v>
      </c>
      <c r="W79" s="53">
        <f t="shared" si="17"/>
        <v>0</v>
      </c>
      <c r="X79" s="53">
        <f t="shared" si="18"/>
        <v>-0.22222222222222221</v>
      </c>
      <c r="Y79" s="54">
        <f t="shared" si="19"/>
        <v>1458905</v>
      </c>
      <c r="Z79" s="54">
        <f t="shared" si="20"/>
        <v>41005232.399999999</v>
      </c>
    </row>
    <row r="80" spans="2:26" x14ac:dyDescent="0.3">
      <c r="B80" s="40" t="s">
        <v>100</v>
      </c>
      <c r="C80" s="41">
        <v>1.9</v>
      </c>
      <c r="D80" s="41">
        <v>1.91</v>
      </c>
      <c r="E80" s="41">
        <v>1.91</v>
      </c>
      <c r="F80" s="43">
        <v>1.91</v>
      </c>
      <c r="G80" s="44">
        <v>1.0000000000000009E-2</v>
      </c>
      <c r="H80" s="44">
        <v>0.52631578947368474</v>
      </c>
      <c r="I80" s="45">
        <v>482064</v>
      </c>
      <c r="J80" s="46">
        <v>921304.05</v>
      </c>
      <c r="K80" s="47">
        <v>-1.5463917525773252E-2</v>
      </c>
      <c r="L80" s="48"/>
      <c r="V80" s="7" t="str">
        <f t="shared" si="16"/>
        <v>NCR</v>
      </c>
      <c r="W80" s="53">
        <f t="shared" si="17"/>
        <v>0</v>
      </c>
      <c r="X80" s="53">
        <f t="shared" si="18"/>
        <v>9.090909090909105E-2</v>
      </c>
      <c r="Y80" s="54">
        <f t="shared" si="19"/>
        <v>266</v>
      </c>
      <c r="Z80" s="54">
        <f t="shared" si="20"/>
        <v>1064</v>
      </c>
    </row>
    <row r="81" spans="2:26" x14ac:dyDescent="0.3">
      <c r="B81" s="40" t="s">
        <v>101</v>
      </c>
      <c r="C81" s="41">
        <v>8</v>
      </c>
      <c r="D81" s="42">
        <v>8.1</v>
      </c>
      <c r="E81" s="42">
        <v>8.1</v>
      </c>
      <c r="F81" s="43">
        <v>8.1</v>
      </c>
      <c r="G81" s="44">
        <v>9.9999999999999645E-2</v>
      </c>
      <c r="H81" s="44">
        <v>1.2499999999999956</v>
      </c>
      <c r="I81" s="45">
        <v>594957</v>
      </c>
      <c r="J81" s="46">
        <v>4740549.5</v>
      </c>
      <c r="K81" s="47">
        <v>0.28571428571428559</v>
      </c>
      <c r="L81" s="48"/>
      <c r="V81" s="7" t="str">
        <f t="shared" si="16"/>
        <v>NEIMETH</v>
      </c>
      <c r="W81" s="53">
        <f t="shared" si="17"/>
        <v>5.2631578947368472E-3</v>
      </c>
      <c r="X81" s="53">
        <f t="shared" si="18"/>
        <v>-1.5463917525773252E-2</v>
      </c>
      <c r="Y81" s="54">
        <f t="shared" si="19"/>
        <v>482064</v>
      </c>
      <c r="Z81" s="54">
        <f t="shared" si="20"/>
        <v>921304.05</v>
      </c>
    </row>
    <row r="82" spans="2:26" x14ac:dyDescent="0.3">
      <c r="B82" s="40" t="s">
        <v>102</v>
      </c>
      <c r="C82" s="41">
        <v>885</v>
      </c>
      <c r="D82" s="41">
        <v>885</v>
      </c>
      <c r="E82" s="41">
        <v>885</v>
      </c>
      <c r="F82" s="43">
        <v>885</v>
      </c>
      <c r="G82" s="44">
        <v>0</v>
      </c>
      <c r="H82" s="44">
        <v>0</v>
      </c>
      <c r="I82" s="45">
        <v>17237</v>
      </c>
      <c r="J82" s="46">
        <v>14312470.1</v>
      </c>
      <c r="K82" s="47">
        <v>-0.19545454545454544</v>
      </c>
      <c r="L82" s="48"/>
      <c r="V82" s="7" t="str">
        <f t="shared" si="16"/>
        <v>NEM</v>
      </c>
      <c r="W82" s="53">
        <f t="shared" si="17"/>
        <v>1.2499999999999956E-2</v>
      </c>
      <c r="X82" s="53">
        <f t="shared" si="18"/>
        <v>0.28571428571428559</v>
      </c>
      <c r="Y82" s="54">
        <f t="shared" si="19"/>
        <v>594957</v>
      </c>
      <c r="Z82" s="54">
        <f t="shared" si="20"/>
        <v>4740549.5</v>
      </c>
    </row>
    <row r="83" spans="2:26" x14ac:dyDescent="0.3">
      <c r="B83" s="40" t="s">
        <v>103</v>
      </c>
      <c r="C83" s="41">
        <v>22.4</v>
      </c>
      <c r="D83" s="41">
        <v>23</v>
      </c>
      <c r="E83" s="41">
        <v>22</v>
      </c>
      <c r="F83" s="43">
        <v>23</v>
      </c>
      <c r="G83" s="44">
        <v>0.60000000000000142</v>
      </c>
      <c r="H83" s="44">
        <v>2.678571428571435</v>
      </c>
      <c r="I83" s="45">
        <v>410435</v>
      </c>
      <c r="J83" s="46">
        <v>9225390.5</v>
      </c>
      <c r="K83" s="47">
        <v>-2.1276595744680882E-2</v>
      </c>
      <c r="L83" s="48"/>
      <c r="V83" s="7" t="str">
        <f t="shared" si="16"/>
        <v>NESTLE</v>
      </c>
      <c r="W83" s="53">
        <f t="shared" si="17"/>
        <v>0</v>
      </c>
      <c r="X83" s="53">
        <f t="shared" si="18"/>
        <v>-0.19545454545454544</v>
      </c>
      <c r="Y83" s="54">
        <f t="shared" si="19"/>
        <v>17237</v>
      </c>
      <c r="Z83" s="54">
        <f t="shared" si="20"/>
        <v>14312470.1</v>
      </c>
    </row>
    <row r="84" spans="2:26" x14ac:dyDescent="0.3">
      <c r="B84" s="40" t="s">
        <v>104</v>
      </c>
      <c r="C84" s="41">
        <v>111.7</v>
      </c>
      <c r="D84" s="41">
        <v>111.7</v>
      </c>
      <c r="E84" s="41">
        <v>111.7</v>
      </c>
      <c r="F84" s="43">
        <v>111.7</v>
      </c>
      <c r="G84" s="44">
        <v>0</v>
      </c>
      <c r="H84" s="44">
        <v>0</v>
      </c>
      <c r="I84" s="45">
        <v>3702</v>
      </c>
      <c r="J84" s="46">
        <v>416586</v>
      </c>
      <c r="K84" s="47">
        <v>-2.017543859649118E-2</v>
      </c>
      <c r="L84" s="48"/>
      <c r="V84" s="7" t="str">
        <f t="shared" si="16"/>
        <v>NGXGROUP</v>
      </c>
      <c r="W84" s="53">
        <f t="shared" si="17"/>
        <v>2.678571428571435E-2</v>
      </c>
      <c r="X84" s="53">
        <f t="shared" si="18"/>
        <v>-2.1276595744680882E-2</v>
      </c>
      <c r="Y84" s="54">
        <f t="shared" si="19"/>
        <v>410435</v>
      </c>
      <c r="Z84" s="54">
        <f t="shared" si="20"/>
        <v>9225390.5</v>
      </c>
    </row>
    <row r="85" spans="2:26" x14ac:dyDescent="0.3">
      <c r="B85" s="40" t="s">
        <v>105</v>
      </c>
      <c r="C85" s="41">
        <v>34</v>
      </c>
      <c r="D85" s="42">
        <v>34</v>
      </c>
      <c r="E85" s="42">
        <v>34</v>
      </c>
      <c r="F85" s="43">
        <v>34</v>
      </c>
      <c r="G85" s="44">
        <v>0</v>
      </c>
      <c r="H85" s="44">
        <v>0</v>
      </c>
      <c r="I85" s="45">
        <v>20802</v>
      </c>
      <c r="J85" s="46">
        <v>693476.1</v>
      </c>
      <c r="K85" s="47">
        <v>-0.25274725274725274</v>
      </c>
      <c r="L85" s="48"/>
      <c r="V85" s="7" t="str">
        <f t="shared" si="16"/>
        <v>NIDF</v>
      </c>
      <c r="W85" s="53">
        <f t="shared" si="17"/>
        <v>0</v>
      </c>
      <c r="X85" s="53">
        <f t="shared" si="18"/>
        <v>-2.017543859649118E-2</v>
      </c>
      <c r="Y85" s="54">
        <f t="shared" si="19"/>
        <v>3702</v>
      </c>
      <c r="Z85" s="54">
        <f t="shared" si="20"/>
        <v>416586</v>
      </c>
    </row>
    <row r="86" spans="2:26" x14ac:dyDescent="0.3">
      <c r="B86" s="40" t="s">
        <v>106</v>
      </c>
      <c r="C86" s="41">
        <v>1.6</v>
      </c>
      <c r="D86" s="41">
        <v>1.6</v>
      </c>
      <c r="E86" s="41">
        <v>1.6</v>
      </c>
      <c r="F86" s="43">
        <v>1.6</v>
      </c>
      <c r="G86" s="44">
        <v>0</v>
      </c>
      <c r="H86" s="44">
        <v>0</v>
      </c>
      <c r="I86" s="45">
        <v>615071</v>
      </c>
      <c r="J86" s="46">
        <v>984266.15</v>
      </c>
      <c r="K86" s="47">
        <v>-0.17525773195876282</v>
      </c>
      <c r="L86" s="48"/>
      <c r="V86" s="7" t="str">
        <f t="shared" si="16"/>
        <v>NNFM</v>
      </c>
      <c r="W86" s="53">
        <f t="shared" si="17"/>
        <v>0</v>
      </c>
      <c r="X86" s="53">
        <f t="shared" si="18"/>
        <v>-0.25274725274725274</v>
      </c>
      <c r="Y86" s="54">
        <f t="shared" si="19"/>
        <v>20802</v>
      </c>
      <c r="Z86" s="54">
        <f t="shared" si="20"/>
        <v>693476.1</v>
      </c>
    </row>
    <row r="87" spans="2:26" x14ac:dyDescent="0.3">
      <c r="B87" s="40" t="s">
        <v>107</v>
      </c>
      <c r="C87" s="41">
        <v>0.56000000000000005</v>
      </c>
      <c r="D87" s="41">
        <v>0.56000000000000005</v>
      </c>
      <c r="E87" s="41">
        <v>0.56000000000000005</v>
      </c>
      <c r="F87" s="43">
        <v>0.56000000000000005</v>
      </c>
      <c r="G87" s="44">
        <v>0</v>
      </c>
      <c r="H87" s="44">
        <v>0</v>
      </c>
      <c r="I87" s="45">
        <v>22400</v>
      </c>
      <c r="J87" s="46">
        <v>13545</v>
      </c>
      <c r="K87" s="47">
        <v>-0.2432432432432432</v>
      </c>
      <c r="L87" s="48"/>
      <c r="V87" s="7" t="str">
        <f t="shared" si="16"/>
        <v>NPFMCRFBK</v>
      </c>
      <c r="W87" s="53">
        <f t="shared" si="17"/>
        <v>0</v>
      </c>
      <c r="X87" s="53">
        <f t="shared" si="18"/>
        <v>-0.17525773195876282</v>
      </c>
      <c r="Y87" s="54">
        <f t="shared" si="19"/>
        <v>615071</v>
      </c>
      <c r="Z87" s="54">
        <f t="shared" si="20"/>
        <v>984266.15</v>
      </c>
    </row>
    <row r="88" spans="2:26" x14ac:dyDescent="0.3">
      <c r="B88" s="40" t="s">
        <v>108</v>
      </c>
      <c r="C88" s="41">
        <v>338.1</v>
      </c>
      <c r="D88" s="41">
        <v>338.1</v>
      </c>
      <c r="E88" s="41">
        <v>338.1</v>
      </c>
      <c r="F88" s="43">
        <v>338.1</v>
      </c>
      <c r="G88" s="44">
        <v>0</v>
      </c>
      <c r="H88" s="44">
        <v>0</v>
      </c>
      <c r="I88" s="45">
        <v>16880</v>
      </c>
      <c r="J88" s="46">
        <v>5660375.4000000004</v>
      </c>
      <c r="K88" s="47">
        <v>0.30038461538461547</v>
      </c>
      <c r="L88" s="48"/>
      <c r="V88" s="7" t="str">
        <f t="shared" si="16"/>
        <v>NSLTECH</v>
      </c>
      <c r="W88" s="53">
        <f t="shared" si="17"/>
        <v>0</v>
      </c>
      <c r="X88" s="53">
        <f t="shared" si="18"/>
        <v>-0.2432432432432432</v>
      </c>
      <c r="Y88" s="54">
        <f t="shared" si="19"/>
        <v>22400</v>
      </c>
      <c r="Z88" s="54">
        <f t="shared" si="20"/>
        <v>13545</v>
      </c>
    </row>
    <row r="89" spans="2:26" x14ac:dyDescent="0.3">
      <c r="B89" s="40" t="s">
        <v>109</v>
      </c>
      <c r="C89" s="41">
        <v>0.64</v>
      </c>
      <c r="D89" s="42">
        <v>0.68</v>
      </c>
      <c r="E89" s="42">
        <v>0.68</v>
      </c>
      <c r="F89" s="43">
        <v>0.68</v>
      </c>
      <c r="G89" s="44">
        <v>4.0000000000000036E-2</v>
      </c>
      <c r="H89" s="44">
        <v>6.2500000000000053</v>
      </c>
      <c r="I89" s="45">
        <v>674649</v>
      </c>
      <c r="J89" s="46">
        <v>456586.32</v>
      </c>
      <c r="K89" s="47">
        <v>-0.10526315789473684</v>
      </c>
      <c r="L89" s="48"/>
      <c r="V89" s="7" t="str">
        <f t="shared" si="16"/>
        <v>OKOMUOIL</v>
      </c>
      <c r="W89" s="53">
        <f t="shared" si="17"/>
        <v>0</v>
      </c>
      <c r="X89" s="53">
        <f t="shared" si="18"/>
        <v>0.30038461538461547</v>
      </c>
      <c r="Y89" s="54">
        <f t="shared" si="19"/>
        <v>16880</v>
      </c>
      <c r="Z89" s="54">
        <f t="shared" si="20"/>
        <v>5660375.4000000004</v>
      </c>
    </row>
    <row r="90" spans="2:26" x14ac:dyDescent="0.3">
      <c r="B90" s="40" t="s">
        <v>110</v>
      </c>
      <c r="C90" s="41">
        <v>485.4</v>
      </c>
      <c r="D90" s="42">
        <v>485.4</v>
      </c>
      <c r="E90" s="42">
        <v>485.4</v>
      </c>
      <c r="F90" s="43">
        <v>485.4</v>
      </c>
      <c r="G90" s="44">
        <v>0</v>
      </c>
      <c r="H90" s="44">
        <v>0</v>
      </c>
      <c r="I90" s="45">
        <v>630148</v>
      </c>
      <c r="J90" s="46">
        <v>290056311.5</v>
      </c>
      <c r="K90" s="47">
        <v>1.515025906735751</v>
      </c>
      <c r="L90" s="48"/>
      <c r="V90" s="7" t="str">
        <f t="shared" si="16"/>
        <v>OMATEK</v>
      </c>
      <c r="W90" s="53">
        <f t="shared" si="17"/>
        <v>6.2500000000000056E-2</v>
      </c>
      <c r="X90" s="53">
        <f t="shared" si="18"/>
        <v>-0.10526315789473684</v>
      </c>
      <c r="Y90" s="54">
        <f t="shared" si="19"/>
        <v>674649</v>
      </c>
      <c r="Z90" s="54">
        <f t="shared" si="20"/>
        <v>456586.32</v>
      </c>
    </row>
    <row r="91" spans="2:26" x14ac:dyDescent="0.3">
      <c r="B91" s="40" t="s">
        <v>111</v>
      </c>
      <c r="C91" s="41">
        <v>0.53</v>
      </c>
      <c r="D91" s="42">
        <v>0.55000000000000004</v>
      </c>
      <c r="E91" s="42">
        <v>0.53</v>
      </c>
      <c r="F91" s="43">
        <v>0.55000000000000004</v>
      </c>
      <c r="G91" s="44">
        <v>2.0000000000000018E-2</v>
      </c>
      <c r="H91" s="44">
        <v>3.7735849056603805</v>
      </c>
      <c r="I91" s="45">
        <v>2168099</v>
      </c>
      <c r="J91" s="46">
        <v>1171867.46</v>
      </c>
      <c r="K91" s="47">
        <v>7.8431372549019773E-2</v>
      </c>
      <c r="L91" s="48"/>
      <c r="V91" s="7" t="str">
        <f t="shared" si="16"/>
        <v>PRESCO</v>
      </c>
      <c r="W91" s="53">
        <f t="shared" si="17"/>
        <v>0</v>
      </c>
      <c r="X91" s="53">
        <f t="shared" si="18"/>
        <v>1.515025906735751</v>
      </c>
      <c r="Y91" s="54">
        <f t="shared" si="19"/>
        <v>630148</v>
      </c>
      <c r="Z91" s="54">
        <f t="shared" si="20"/>
        <v>290056311.5</v>
      </c>
    </row>
    <row r="92" spans="2:26" x14ac:dyDescent="0.3">
      <c r="B92" s="40" t="s">
        <v>112</v>
      </c>
      <c r="C92" s="41">
        <v>21.65</v>
      </c>
      <c r="D92" s="41">
        <v>21.65</v>
      </c>
      <c r="E92" s="41">
        <v>21.65</v>
      </c>
      <c r="F92" s="43">
        <v>21.65</v>
      </c>
      <c r="G92" s="44">
        <v>0</v>
      </c>
      <c r="H92" s="44">
        <v>0</v>
      </c>
      <c r="I92" s="45">
        <v>257315</v>
      </c>
      <c r="J92" s="46">
        <v>5172601.8</v>
      </c>
      <c r="K92" s="47">
        <v>-0.18913857677902624</v>
      </c>
      <c r="L92" s="48"/>
      <c r="V92" s="7" t="str">
        <f t="shared" si="16"/>
        <v>PRESTIGE</v>
      </c>
      <c r="W92" s="53">
        <f t="shared" si="17"/>
        <v>3.7735849056603807E-2</v>
      </c>
      <c r="X92" s="53">
        <f t="shared" si="18"/>
        <v>7.8431372549019773E-2</v>
      </c>
      <c r="Y92" s="54">
        <f t="shared" si="19"/>
        <v>2168099</v>
      </c>
      <c r="Z92" s="54">
        <f t="shared" si="20"/>
        <v>1171867.46</v>
      </c>
    </row>
    <row r="93" spans="2:26" x14ac:dyDescent="0.3">
      <c r="B93" s="40" t="s">
        <v>113</v>
      </c>
      <c r="C93" s="41">
        <v>4.26</v>
      </c>
      <c r="D93" s="41">
        <v>4.26</v>
      </c>
      <c r="E93" s="41">
        <v>4.26</v>
      </c>
      <c r="F93" s="43">
        <v>4.26</v>
      </c>
      <c r="G93" s="44">
        <v>0</v>
      </c>
      <c r="H93" s="44">
        <v>0</v>
      </c>
      <c r="I93" s="45">
        <v>426395</v>
      </c>
      <c r="J93" s="46">
        <v>1822026.45</v>
      </c>
      <c r="K93" s="47">
        <v>0.33962264150943389</v>
      </c>
      <c r="L93" s="48"/>
      <c r="V93" s="7" t="str">
        <f t="shared" si="16"/>
        <v>PZ</v>
      </c>
      <c r="W93" s="53">
        <f t="shared" si="17"/>
        <v>0</v>
      </c>
      <c r="X93" s="53">
        <f t="shared" si="18"/>
        <v>-0.18913857677902624</v>
      </c>
      <c r="Y93" s="54">
        <f t="shared" si="19"/>
        <v>257315</v>
      </c>
      <c r="Z93" s="54">
        <f t="shared" si="20"/>
        <v>5172601.8</v>
      </c>
    </row>
    <row r="94" spans="2:26" x14ac:dyDescent="0.3">
      <c r="B94" s="40" t="s">
        <v>114</v>
      </c>
      <c r="C94" s="41">
        <v>0.55000000000000004</v>
      </c>
      <c r="D94" s="42">
        <v>0.56000000000000005</v>
      </c>
      <c r="E94" s="42">
        <v>0.56000000000000005</v>
      </c>
      <c r="F94" s="43">
        <v>0.56000000000000005</v>
      </c>
      <c r="G94" s="44">
        <v>1.0000000000000009E-2</v>
      </c>
      <c r="H94" s="44">
        <v>1.8181818181818195</v>
      </c>
      <c r="I94" s="45">
        <v>1021415</v>
      </c>
      <c r="J94" s="46">
        <v>576019.05000000005</v>
      </c>
      <c r="K94" s="47">
        <v>0.47368421052631593</v>
      </c>
      <c r="L94" s="48"/>
      <c r="V94" s="7" t="str">
        <f t="shared" si="16"/>
        <v>REDSTAREX</v>
      </c>
      <c r="W94" s="53">
        <f t="shared" si="17"/>
        <v>0</v>
      </c>
      <c r="X94" s="53">
        <f t="shared" si="18"/>
        <v>0.33962264150943389</v>
      </c>
      <c r="Y94" s="54">
        <f t="shared" si="19"/>
        <v>426395</v>
      </c>
      <c r="Z94" s="54">
        <f t="shared" si="20"/>
        <v>1822026.45</v>
      </c>
    </row>
    <row r="95" spans="2:26" x14ac:dyDescent="0.3">
      <c r="B95" s="40" t="s">
        <v>115</v>
      </c>
      <c r="C95" s="41">
        <v>0.65</v>
      </c>
      <c r="D95" s="41">
        <v>0.71</v>
      </c>
      <c r="E95" s="41">
        <v>0.66</v>
      </c>
      <c r="F95" s="43">
        <v>0.71</v>
      </c>
      <c r="G95" s="44">
        <v>5.9999999999999942E-2</v>
      </c>
      <c r="H95" s="44">
        <v>9.2307692307692211</v>
      </c>
      <c r="I95" s="45">
        <v>618294</v>
      </c>
      <c r="J95" s="46">
        <v>412874.04</v>
      </c>
      <c r="K95" s="47">
        <v>0.12698412698412698</v>
      </c>
      <c r="L95" s="48"/>
      <c r="V95" s="7" t="str">
        <f t="shared" si="16"/>
        <v>REGALINS</v>
      </c>
      <c r="W95" s="53">
        <f t="shared" si="17"/>
        <v>1.8181818181818195E-2</v>
      </c>
      <c r="X95" s="53">
        <f t="shared" si="18"/>
        <v>0.47368421052631593</v>
      </c>
      <c r="Y95" s="54">
        <f t="shared" si="19"/>
        <v>1021415</v>
      </c>
      <c r="Z95" s="54">
        <f t="shared" si="20"/>
        <v>576019.05000000005</v>
      </c>
    </row>
    <row r="96" spans="2:26" x14ac:dyDescent="0.3">
      <c r="B96" s="40" t="s">
        <v>116</v>
      </c>
      <c r="C96" s="41">
        <v>3</v>
      </c>
      <c r="D96" s="41">
        <v>3.05</v>
      </c>
      <c r="E96" s="41">
        <v>3.05</v>
      </c>
      <c r="F96" s="43">
        <v>3.05</v>
      </c>
      <c r="G96" s="44">
        <v>4.9999999999999822E-2</v>
      </c>
      <c r="H96" s="44">
        <v>1.6666666666666607</v>
      </c>
      <c r="I96" s="45">
        <v>815839</v>
      </c>
      <c r="J96" s="46">
        <v>2474494.7999999998</v>
      </c>
      <c r="K96" s="47">
        <v>4</v>
      </c>
      <c r="L96" s="48"/>
      <c r="V96" s="7" t="str">
        <f t="shared" si="16"/>
        <v>ROYALEX</v>
      </c>
      <c r="W96" s="53">
        <f t="shared" si="17"/>
        <v>9.2307692307692216E-2</v>
      </c>
      <c r="X96" s="53">
        <f t="shared" si="18"/>
        <v>0.12698412698412698</v>
      </c>
      <c r="Y96" s="54">
        <f t="shared" si="19"/>
        <v>618294</v>
      </c>
      <c r="Z96" s="54">
        <f t="shared" si="20"/>
        <v>412874.04</v>
      </c>
    </row>
    <row r="97" spans="2:26" x14ac:dyDescent="0.3">
      <c r="B97" s="40" t="s">
        <v>117</v>
      </c>
      <c r="C97" s="41">
        <v>1.71</v>
      </c>
      <c r="D97" s="41">
        <v>1.71</v>
      </c>
      <c r="E97" s="41">
        <v>1.71</v>
      </c>
      <c r="F97" s="43">
        <v>1.71</v>
      </c>
      <c r="G97" s="44">
        <v>0</v>
      </c>
      <c r="H97" s="44">
        <v>0</v>
      </c>
      <c r="I97" s="45">
        <v>16593</v>
      </c>
      <c r="J97" s="46">
        <v>28539.96</v>
      </c>
      <c r="K97" s="47">
        <v>-0.13636363636363635</v>
      </c>
      <c r="L97" s="48"/>
      <c r="V97" s="7" t="str">
        <f t="shared" si="16"/>
        <v>RTBRISCOE</v>
      </c>
      <c r="W97" s="53">
        <f t="shared" si="17"/>
        <v>1.6666666666666607E-2</v>
      </c>
      <c r="X97" s="53">
        <f t="shared" si="18"/>
        <v>4</v>
      </c>
      <c r="Y97" s="54">
        <f t="shared" si="19"/>
        <v>815839</v>
      </c>
      <c r="Z97" s="54">
        <f t="shared" si="20"/>
        <v>2474494.7999999998</v>
      </c>
    </row>
    <row r="98" spans="2:26" x14ac:dyDescent="0.3">
      <c r="B98" s="40" t="s">
        <v>118</v>
      </c>
      <c r="C98" s="41">
        <v>5700</v>
      </c>
      <c r="D98" s="42">
        <v>5700</v>
      </c>
      <c r="E98" s="42">
        <v>5700</v>
      </c>
      <c r="F98" s="43">
        <v>5700</v>
      </c>
      <c r="G98" s="44">
        <v>0</v>
      </c>
      <c r="H98" s="44">
        <v>0</v>
      </c>
      <c r="I98" s="45">
        <v>20287</v>
      </c>
      <c r="J98" s="46">
        <v>118931887.8</v>
      </c>
      <c r="K98" s="47">
        <v>1.4675324675324677</v>
      </c>
      <c r="L98" s="48"/>
      <c r="V98" s="7" t="str">
        <f t="shared" si="16"/>
        <v>SCOA</v>
      </c>
      <c r="W98" s="53">
        <f t="shared" si="17"/>
        <v>0</v>
      </c>
      <c r="X98" s="53">
        <f t="shared" si="18"/>
        <v>-0.13636363636363635</v>
      </c>
      <c r="Y98" s="54">
        <f t="shared" si="19"/>
        <v>16593</v>
      </c>
      <c r="Z98" s="54">
        <f t="shared" si="20"/>
        <v>28539.96</v>
      </c>
    </row>
    <row r="99" spans="2:26" x14ac:dyDescent="0.3">
      <c r="B99" s="40" t="s">
        <v>119</v>
      </c>
      <c r="C99" s="41">
        <v>179.45</v>
      </c>
      <c r="D99" s="41">
        <v>179.45</v>
      </c>
      <c r="E99" s="41">
        <v>179.45</v>
      </c>
      <c r="F99" s="43">
        <v>179.45</v>
      </c>
      <c r="G99" s="44">
        <v>0</v>
      </c>
      <c r="H99" s="44">
        <v>0</v>
      </c>
      <c r="I99" s="45">
        <v>3804</v>
      </c>
      <c r="J99" s="46">
        <v>701358.45</v>
      </c>
      <c r="K99" s="47">
        <v>0.77059694129255063</v>
      </c>
      <c r="L99" s="48"/>
      <c r="V99" s="7" t="str">
        <f t="shared" si="16"/>
        <v>SEPLAT</v>
      </c>
      <c r="W99" s="53">
        <f t="shared" si="17"/>
        <v>0</v>
      </c>
      <c r="X99" s="53">
        <f t="shared" si="18"/>
        <v>1.4675324675324677</v>
      </c>
      <c r="Y99" s="54">
        <f t="shared" si="19"/>
        <v>20287</v>
      </c>
      <c r="Z99" s="54">
        <f t="shared" si="20"/>
        <v>118931887.8</v>
      </c>
    </row>
    <row r="100" spans="2:26" x14ac:dyDescent="0.3">
      <c r="B100" s="40" t="s">
        <v>120</v>
      </c>
      <c r="C100" s="41">
        <v>25</v>
      </c>
      <c r="D100" s="42">
        <v>25</v>
      </c>
      <c r="E100" s="42">
        <v>25</v>
      </c>
      <c r="F100" s="43">
        <v>25</v>
      </c>
      <c r="G100" s="44">
        <v>0</v>
      </c>
      <c r="H100" s="44">
        <v>0</v>
      </c>
      <c r="I100" s="45">
        <v>2575</v>
      </c>
      <c r="J100" s="46">
        <v>67338.75</v>
      </c>
      <c r="K100" s="47">
        <v>-1.3806706114398493E-2</v>
      </c>
      <c r="L100" s="48"/>
      <c r="V100" s="7" t="str">
        <f t="shared" si="16"/>
        <v>SFSREIT</v>
      </c>
      <c r="W100" s="53">
        <f t="shared" si="17"/>
        <v>0</v>
      </c>
      <c r="X100" s="53">
        <f t="shared" si="18"/>
        <v>0.77059694129255063</v>
      </c>
      <c r="Y100" s="54">
        <f t="shared" si="19"/>
        <v>3804</v>
      </c>
      <c r="Z100" s="54">
        <f t="shared" si="20"/>
        <v>701358.45</v>
      </c>
    </row>
    <row r="101" spans="2:26" x14ac:dyDescent="0.3">
      <c r="B101" s="40" t="s">
        <v>121</v>
      </c>
      <c r="C101" s="41">
        <v>0.6</v>
      </c>
      <c r="D101" s="41">
        <v>0.62</v>
      </c>
      <c r="E101" s="41">
        <v>0.62</v>
      </c>
      <c r="F101" s="43">
        <v>0.62</v>
      </c>
      <c r="G101" s="44">
        <v>2.0000000000000018E-2</v>
      </c>
      <c r="H101" s="44">
        <v>3.3333333333333366</v>
      </c>
      <c r="I101" s="45">
        <v>359140</v>
      </c>
      <c r="J101" s="46">
        <v>221595.15</v>
      </c>
      <c r="K101" s="47">
        <v>0.47619047619047628</v>
      </c>
      <c r="L101" s="48"/>
      <c r="V101" s="7" t="str">
        <f t="shared" si="16"/>
        <v>SKYAVN</v>
      </c>
      <c r="W101" s="53">
        <f t="shared" si="17"/>
        <v>0</v>
      </c>
      <c r="X101" s="53">
        <f t="shared" si="18"/>
        <v>-1.3806706114398493E-2</v>
      </c>
      <c r="Y101" s="54">
        <f t="shared" si="19"/>
        <v>2575</v>
      </c>
      <c r="Z101" s="54">
        <f t="shared" si="20"/>
        <v>67338.75</v>
      </c>
    </row>
    <row r="102" spans="2:26" x14ac:dyDescent="0.3">
      <c r="B102" s="40" t="s">
        <v>122</v>
      </c>
      <c r="C102" s="41">
        <v>56.15</v>
      </c>
      <c r="D102" s="41">
        <v>61</v>
      </c>
      <c r="E102" s="41">
        <v>57.85</v>
      </c>
      <c r="F102" s="43">
        <v>61</v>
      </c>
      <c r="G102" s="44">
        <v>4.8500000000000014</v>
      </c>
      <c r="H102" s="44">
        <v>8.6375779162956405</v>
      </c>
      <c r="I102" s="45">
        <v>1738280</v>
      </c>
      <c r="J102" s="46">
        <v>104079645.55</v>
      </c>
      <c r="K102" s="47">
        <v>-0.12419239052404885</v>
      </c>
      <c r="L102" s="48"/>
      <c r="V102" s="7" t="str">
        <f t="shared" si="16"/>
        <v>SOVRENINS</v>
      </c>
      <c r="W102" s="53">
        <f t="shared" si="17"/>
        <v>3.3333333333333368E-2</v>
      </c>
      <c r="X102" s="53">
        <f t="shared" si="18"/>
        <v>0.47619047619047628</v>
      </c>
      <c r="Y102" s="54">
        <f t="shared" si="19"/>
        <v>359140</v>
      </c>
      <c r="Z102" s="54">
        <f t="shared" si="20"/>
        <v>221595.15</v>
      </c>
    </row>
    <row r="103" spans="2:26" x14ac:dyDescent="0.3">
      <c r="B103" s="40" t="s">
        <v>123</v>
      </c>
      <c r="C103" s="41">
        <v>4.8</v>
      </c>
      <c r="D103" s="41">
        <v>4.91</v>
      </c>
      <c r="E103" s="41">
        <v>4.8</v>
      </c>
      <c r="F103" s="43">
        <v>4.8</v>
      </c>
      <c r="G103" s="44">
        <v>0</v>
      </c>
      <c r="H103" s="44">
        <v>0</v>
      </c>
      <c r="I103" s="45">
        <v>32301995</v>
      </c>
      <c r="J103" s="46">
        <v>156905549.38999999</v>
      </c>
      <c r="K103" s="47">
        <v>0.11888111888111874</v>
      </c>
      <c r="L103" s="48"/>
      <c r="V103" s="7" t="str">
        <f t="shared" si="16"/>
        <v>STANBIC</v>
      </c>
      <c r="W103" s="53">
        <f t="shared" si="17"/>
        <v>8.6375779162956412E-2</v>
      </c>
      <c r="X103" s="53">
        <f t="shared" si="18"/>
        <v>-0.12419239052404885</v>
      </c>
      <c r="Y103" s="54">
        <f t="shared" si="19"/>
        <v>1738280</v>
      </c>
      <c r="Z103" s="54">
        <f t="shared" si="20"/>
        <v>104079645.55</v>
      </c>
    </row>
    <row r="104" spans="2:26" x14ac:dyDescent="0.3">
      <c r="B104" s="40" t="s">
        <v>124</v>
      </c>
      <c r="C104" s="41">
        <v>1.9</v>
      </c>
      <c r="D104" s="41">
        <v>1.9</v>
      </c>
      <c r="E104" s="41">
        <v>1.9</v>
      </c>
      <c r="F104" s="43">
        <v>1.9</v>
      </c>
      <c r="G104" s="44">
        <v>0</v>
      </c>
      <c r="H104" s="44">
        <v>0</v>
      </c>
      <c r="I104" s="45">
        <v>3220344</v>
      </c>
      <c r="J104" s="46">
        <v>6116097.5999999996</v>
      </c>
      <c r="K104" s="47">
        <v>0.72727272727272707</v>
      </c>
      <c r="L104" s="48"/>
      <c r="V104" s="7" t="str">
        <f t="shared" si="16"/>
        <v>STERLINGNG</v>
      </c>
      <c r="W104" s="53">
        <f t="shared" si="17"/>
        <v>0</v>
      </c>
      <c r="X104" s="53">
        <f t="shared" si="18"/>
        <v>0.11888111888111874</v>
      </c>
      <c r="Y104" s="54">
        <f t="shared" si="19"/>
        <v>32301995</v>
      </c>
      <c r="Z104" s="54">
        <f t="shared" si="20"/>
        <v>156905549.38999999</v>
      </c>
    </row>
    <row r="105" spans="2:26" x14ac:dyDescent="0.3">
      <c r="B105" s="40" t="s">
        <v>125</v>
      </c>
      <c r="C105" s="41">
        <v>0.6</v>
      </c>
      <c r="D105" s="41">
        <v>0.65</v>
      </c>
      <c r="E105" s="41">
        <v>0.61</v>
      </c>
      <c r="F105" s="43">
        <v>0.65</v>
      </c>
      <c r="G105" s="44">
        <v>5.0000000000000044E-2</v>
      </c>
      <c r="H105" s="44">
        <v>8.333333333333341</v>
      </c>
      <c r="I105" s="45">
        <v>491890</v>
      </c>
      <c r="J105" s="46">
        <v>310725.49</v>
      </c>
      <c r="K105" s="47">
        <v>0.38297872340425543</v>
      </c>
      <c r="L105" s="48"/>
      <c r="V105" s="7" t="str">
        <f t="shared" si="16"/>
        <v>SUNUASSUR</v>
      </c>
      <c r="W105" s="53">
        <f t="shared" si="17"/>
        <v>0</v>
      </c>
      <c r="X105" s="53">
        <f t="shared" si="18"/>
        <v>0.72727272727272707</v>
      </c>
      <c r="Y105" s="54">
        <f t="shared" si="19"/>
        <v>3220344</v>
      </c>
      <c r="Z105" s="54">
        <f t="shared" si="20"/>
        <v>6116097.5999999996</v>
      </c>
    </row>
    <row r="106" spans="2:26" x14ac:dyDescent="0.3">
      <c r="B106" s="40" t="s">
        <v>126</v>
      </c>
      <c r="C106" s="41">
        <v>2.14</v>
      </c>
      <c r="D106" s="41">
        <v>2.14</v>
      </c>
      <c r="E106" s="41">
        <v>2.14</v>
      </c>
      <c r="F106" s="43">
        <v>2.14</v>
      </c>
      <c r="G106" s="44">
        <v>0</v>
      </c>
      <c r="H106" s="44">
        <v>0</v>
      </c>
      <c r="I106" s="45">
        <v>353260</v>
      </c>
      <c r="J106" s="46">
        <v>712076</v>
      </c>
      <c r="K106" s="47">
        <v>0.86086956521739166</v>
      </c>
      <c r="L106" s="48"/>
      <c r="V106" s="7" t="str">
        <f t="shared" si="16"/>
        <v>TANTALIZER</v>
      </c>
      <c r="W106" s="53">
        <f t="shared" si="17"/>
        <v>8.3333333333333412E-2</v>
      </c>
      <c r="X106" s="53">
        <f t="shared" si="18"/>
        <v>0.38297872340425543</v>
      </c>
      <c r="Y106" s="54">
        <f t="shared" si="19"/>
        <v>491890</v>
      </c>
      <c r="Z106" s="54">
        <f t="shared" si="20"/>
        <v>310725.49</v>
      </c>
    </row>
    <row r="107" spans="2:26" x14ac:dyDescent="0.3">
      <c r="B107" s="40" t="s">
        <v>127</v>
      </c>
      <c r="C107" s="41">
        <v>673.9</v>
      </c>
      <c r="D107" s="42">
        <v>673.9</v>
      </c>
      <c r="E107" s="42">
        <v>673.9</v>
      </c>
      <c r="F107" s="43">
        <v>673.9</v>
      </c>
      <c r="G107" s="44">
        <v>0</v>
      </c>
      <c r="H107" s="44">
        <v>0</v>
      </c>
      <c r="I107" s="45">
        <v>308086</v>
      </c>
      <c r="J107" s="46">
        <v>206451591.19999999</v>
      </c>
      <c r="K107" s="47">
        <v>0.75038961038961038</v>
      </c>
      <c r="L107" s="48"/>
      <c r="V107" s="7" t="str">
        <f t="shared" si="16"/>
        <v>TIP</v>
      </c>
      <c r="W107" s="53">
        <f t="shared" si="17"/>
        <v>0</v>
      </c>
      <c r="X107" s="53">
        <f t="shared" si="18"/>
        <v>0.86086956521739166</v>
      </c>
      <c r="Y107" s="54">
        <f t="shared" si="19"/>
        <v>353260</v>
      </c>
      <c r="Z107" s="54">
        <f t="shared" si="20"/>
        <v>712076</v>
      </c>
    </row>
    <row r="108" spans="2:26" x14ac:dyDescent="0.3">
      <c r="B108" s="40" t="s">
        <v>128</v>
      </c>
      <c r="C108" s="41">
        <v>106</v>
      </c>
      <c r="D108" s="41">
        <v>106</v>
      </c>
      <c r="E108" s="41">
        <v>106</v>
      </c>
      <c r="F108" s="43">
        <v>106</v>
      </c>
      <c r="G108" s="44">
        <v>0</v>
      </c>
      <c r="H108" s="44">
        <v>0</v>
      </c>
      <c r="I108" s="45">
        <v>7069</v>
      </c>
      <c r="J108" s="46">
        <v>691837.55</v>
      </c>
      <c r="K108" s="47">
        <v>0.51040182388144761</v>
      </c>
      <c r="L108" s="48"/>
      <c r="V108" s="7" t="str">
        <f t="shared" si="16"/>
        <v>TOTAL</v>
      </c>
      <c r="W108" s="53">
        <f t="shared" si="17"/>
        <v>0</v>
      </c>
      <c r="X108" s="53">
        <f t="shared" si="18"/>
        <v>0.75038961038961038</v>
      </c>
      <c r="Y108" s="54">
        <f t="shared" si="19"/>
        <v>308086</v>
      </c>
      <c r="Z108" s="54">
        <f t="shared" si="20"/>
        <v>206451591.19999999</v>
      </c>
    </row>
    <row r="109" spans="2:26" x14ac:dyDescent="0.3">
      <c r="B109" s="40" t="s">
        <v>129</v>
      </c>
      <c r="C109" s="41">
        <v>359.9</v>
      </c>
      <c r="D109" s="41">
        <v>359.9</v>
      </c>
      <c r="E109" s="41">
        <v>359.9</v>
      </c>
      <c r="F109" s="43">
        <v>359.9</v>
      </c>
      <c r="G109" s="44">
        <v>0</v>
      </c>
      <c r="H109" s="44">
        <v>0</v>
      </c>
      <c r="I109" s="45">
        <v>51102</v>
      </c>
      <c r="J109" s="46">
        <v>16557048</v>
      </c>
      <c r="K109" s="47">
        <v>0.49958333333333327</v>
      </c>
      <c r="L109" s="48"/>
      <c r="V109" s="7" t="str">
        <f t="shared" si="16"/>
        <v>TRANSCOHOT</v>
      </c>
      <c r="W109" s="53">
        <f t="shared" si="17"/>
        <v>0</v>
      </c>
      <c r="X109" s="53">
        <f t="shared" si="18"/>
        <v>0.51040182388144761</v>
      </c>
      <c r="Y109" s="54">
        <f t="shared" si="19"/>
        <v>7069</v>
      </c>
      <c r="Z109" s="54">
        <f t="shared" si="20"/>
        <v>691837.55</v>
      </c>
    </row>
    <row r="110" spans="2:26" x14ac:dyDescent="0.3">
      <c r="B110" s="40" t="s">
        <v>130</v>
      </c>
      <c r="C110" s="41">
        <v>1.82</v>
      </c>
      <c r="D110" s="42">
        <v>1.82</v>
      </c>
      <c r="E110" s="42">
        <v>1.82</v>
      </c>
      <c r="F110" s="43">
        <v>1.82</v>
      </c>
      <c r="G110" s="44">
        <v>0</v>
      </c>
      <c r="H110" s="44">
        <v>0</v>
      </c>
      <c r="I110" s="45">
        <v>76000</v>
      </c>
      <c r="J110" s="46">
        <v>132730.14000000001</v>
      </c>
      <c r="K110" s="47">
        <v>-0.15348837209302324</v>
      </c>
      <c r="L110" s="48"/>
      <c r="V110" s="7" t="str">
        <f t="shared" si="16"/>
        <v>TRANSPOWER</v>
      </c>
      <c r="W110" s="53">
        <f t="shared" si="17"/>
        <v>0</v>
      </c>
      <c r="X110" s="53">
        <f t="shared" si="18"/>
        <v>0.49958333333333327</v>
      </c>
      <c r="Y110" s="54">
        <f t="shared" si="19"/>
        <v>51102</v>
      </c>
      <c r="Z110" s="54">
        <f t="shared" si="20"/>
        <v>16557048</v>
      </c>
    </row>
    <row r="111" spans="2:26" x14ac:dyDescent="0.3">
      <c r="B111" s="40" t="s">
        <v>131</v>
      </c>
      <c r="C111" s="41">
        <v>21.75</v>
      </c>
      <c r="D111" s="42">
        <v>22.3</v>
      </c>
      <c r="E111" s="42">
        <v>21.75</v>
      </c>
      <c r="F111" s="43">
        <v>21.75</v>
      </c>
      <c r="G111" s="44">
        <v>0</v>
      </c>
      <c r="H111" s="44">
        <v>0</v>
      </c>
      <c r="I111" s="45">
        <v>8565263</v>
      </c>
      <c r="J111" s="46">
        <v>186937434.40000001</v>
      </c>
      <c r="K111" s="47">
        <v>0.69260700389105057</v>
      </c>
      <c r="L111" s="48"/>
      <c r="V111" s="7" t="str">
        <f t="shared" si="16"/>
        <v>TRIPPLEG</v>
      </c>
      <c r="W111" s="53">
        <f t="shared" si="17"/>
        <v>0</v>
      </c>
      <c r="X111" s="53">
        <f t="shared" si="18"/>
        <v>-0.15348837209302324</v>
      </c>
      <c r="Y111" s="54">
        <f t="shared" si="19"/>
        <v>76000</v>
      </c>
      <c r="Z111" s="54">
        <f t="shared" si="20"/>
        <v>132730.14000000001</v>
      </c>
    </row>
    <row r="112" spans="2:26" x14ac:dyDescent="0.3">
      <c r="B112" s="40" t="s">
        <v>132</v>
      </c>
      <c r="C112" s="41">
        <v>29</v>
      </c>
      <c r="D112" s="42">
        <v>30.1</v>
      </c>
      <c r="E112" s="42">
        <v>28.25</v>
      </c>
      <c r="F112" s="43">
        <v>30.1</v>
      </c>
      <c r="G112" s="44">
        <v>1.1000000000000014</v>
      </c>
      <c r="H112" s="44">
        <v>3.793103448275867</v>
      </c>
      <c r="I112" s="45">
        <v>88479699</v>
      </c>
      <c r="J112" s="46">
        <v>2605002389.5500002</v>
      </c>
      <c r="K112" s="47">
        <v>0.17348927875243669</v>
      </c>
      <c r="L112" s="48"/>
      <c r="V112" s="7" t="str">
        <f t="shared" si="16"/>
        <v>UACN</v>
      </c>
      <c r="W112" s="53">
        <f t="shared" si="17"/>
        <v>0</v>
      </c>
      <c r="X112" s="53">
        <f t="shared" si="18"/>
        <v>0.69260700389105057</v>
      </c>
      <c r="Y112" s="54">
        <f t="shared" si="19"/>
        <v>8565263</v>
      </c>
      <c r="Z112" s="54">
        <f t="shared" si="20"/>
        <v>186937434.40000001</v>
      </c>
    </row>
    <row r="113" spans="2:34" x14ac:dyDescent="0.3">
      <c r="B113" s="40" t="s">
        <v>133</v>
      </c>
      <c r="C113" s="41">
        <v>18</v>
      </c>
      <c r="D113" s="41">
        <v>18.3</v>
      </c>
      <c r="E113" s="41">
        <v>18</v>
      </c>
      <c r="F113" s="43">
        <v>18.05</v>
      </c>
      <c r="G113" s="44">
        <v>5.0000000000000711E-2</v>
      </c>
      <c r="H113" s="44">
        <v>0.27777777777778173</v>
      </c>
      <c r="I113" s="45">
        <v>8034857</v>
      </c>
      <c r="J113" s="46">
        <v>145966969.34999999</v>
      </c>
      <c r="K113" s="47">
        <v>1.3543478260869564</v>
      </c>
      <c r="L113" s="48"/>
      <c r="V113" s="7" t="str">
        <f t="shared" si="16"/>
        <v>UBA</v>
      </c>
      <c r="W113" s="53">
        <f t="shared" si="17"/>
        <v>3.7931034482758669E-2</v>
      </c>
      <c r="X113" s="53">
        <f t="shared" si="18"/>
        <v>0.17348927875243669</v>
      </c>
      <c r="Y113" s="54">
        <f t="shared" si="19"/>
        <v>88479699</v>
      </c>
      <c r="Z113" s="54">
        <f t="shared" si="20"/>
        <v>2605002389.5500002</v>
      </c>
    </row>
    <row r="114" spans="2:34" x14ac:dyDescent="0.3">
      <c r="B114" s="40" t="s">
        <v>134</v>
      </c>
      <c r="C114" s="41">
        <v>21.45</v>
      </c>
      <c r="D114" s="41">
        <v>22.5</v>
      </c>
      <c r="E114" s="41">
        <v>22.5</v>
      </c>
      <c r="F114" s="43">
        <v>22.5</v>
      </c>
      <c r="G114" s="44">
        <v>1.0500000000000007</v>
      </c>
      <c r="H114" s="44">
        <v>4.8951048951048985</v>
      </c>
      <c r="I114" s="45">
        <v>3318702</v>
      </c>
      <c r="J114" s="46">
        <v>74597992.700000003</v>
      </c>
      <c r="K114" s="47">
        <v>0.52027027027027017</v>
      </c>
      <c r="L114" s="48"/>
      <c r="V114" s="7" t="str">
        <f t="shared" si="16"/>
        <v>UCAP</v>
      </c>
      <c r="W114" s="53">
        <f t="shared" si="17"/>
        <v>2.7777777777778173E-3</v>
      </c>
      <c r="X114" s="53">
        <f t="shared" si="18"/>
        <v>1.3543478260869564</v>
      </c>
      <c r="Y114" s="54">
        <f t="shared" si="19"/>
        <v>8034857</v>
      </c>
      <c r="Z114" s="54">
        <f t="shared" si="20"/>
        <v>145966969.34999999</v>
      </c>
    </row>
    <row r="115" spans="2:34" x14ac:dyDescent="0.3">
      <c r="B115" s="40" t="s">
        <v>135</v>
      </c>
      <c r="C115" s="41">
        <v>0.35</v>
      </c>
      <c r="D115" s="42">
        <v>0.35</v>
      </c>
      <c r="E115" s="42">
        <v>0.35</v>
      </c>
      <c r="F115" s="43">
        <v>0.35</v>
      </c>
      <c r="G115" s="44">
        <v>0</v>
      </c>
      <c r="H115" s="44">
        <v>0</v>
      </c>
      <c r="I115" s="45">
        <v>1677828</v>
      </c>
      <c r="J115" s="46">
        <v>587161.9</v>
      </c>
      <c r="K115" s="47">
        <v>0.34615384615384603</v>
      </c>
      <c r="L115" s="48"/>
      <c r="V115" s="7" t="str">
        <f t="shared" si="16"/>
        <v>UNILEVER</v>
      </c>
      <c r="W115" s="53">
        <f t="shared" si="17"/>
        <v>4.8951048951048987E-2</v>
      </c>
      <c r="X115" s="53">
        <f t="shared" si="18"/>
        <v>0.52027027027027017</v>
      </c>
      <c r="Y115" s="54">
        <f t="shared" si="19"/>
        <v>3318702</v>
      </c>
      <c r="Z115" s="54">
        <f t="shared" si="20"/>
        <v>74597992.700000003</v>
      </c>
    </row>
    <row r="116" spans="2:34" x14ac:dyDescent="0.3">
      <c r="B116" s="40" t="s">
        <v>136</v>
      </c>
      <c r="C116" s="41">
        <v>1.59</v>
      </c>
      <c r="D116" s="42">
        <v>1.65</v>
      </c>
      <c r="E116" s="42">
        <v>1.6</v>
      </c>
      <c r="F116" s="43">
        <v>1.64</v>
      </c>
      <c r="G116" s="44">
        <v>4.9999999999999822E-2</v>
      </c>
      <c r="H116" s="44">
        <v>3.1446540880503036</v>
      </c>
      <c r="I116" s="68">
        <v>5326687</v>
      </c>
      <c r="J116" s="46">
        <v>8716371.2200000007</v>
      </c>
      <c r="K116" s="47">
        <v>0.28125</v>
      </c>
      <c r="V116" s="7" t="str">
        <f t="shared" si="16"/>
        <v>UNIVINSURE</v>
      </c>
      <c r="W116" s="53">
        <f t="shared" si="17"/>
        <v>0</v>
      </c>
      <c r="X116" s="53">
        <f t="shared" si="18"/>
        <v>0.34615384615384603</v>
      </c>
      <c r="Y116" s="54">
        <f t="shared" si="19"/>
        <v>1677828</v>
      </c>
      <c r="Z116" s="54">
        <f t="shared" si="20"/>
        <v>587161.9</v>
      </c>
    </row>
    <row r="117" spans="2:34" x14ac:dyDescent="0.3">
      <c r="B117" s="40" t="s">
        <v>137</v>
      </c>
      <c r="C117" s="41">
        <v>5.2</v>
      </c>
      <c r="D117" s="41">
        <v>5.25</v>
      </c>
      <c r="E117" s="41">
        <v>5.25</v>
      </c>
      <c r="F117" s="43">
        <v>5.25</v>
      </c>
      <c r="G117" s="44">
        <v>4.9999999999999822E-2</v>
      </c>
      <c r="H117" s="44">
        <v>0.96153846153845812</v>
      </c>
      <c r="I117" s="68">
        <v>1068517</v>
      </c>
      <c r="J117" s="46">
        <v>5610337.7000000002</v>
      </c>
      <c r="K117" s="47">
        <v>-0.1796875</v>
      </c>
      <c r="V117" s="7" t="str">
        <f t="shared" si="16"/>
        <v>UPDC</v>
      </c>
      <c r="W117" s="53">
        <f t="shared" si="17"/>
        <v>3.1446540880503034E-2</v>
      </c>
      <c r="X117" s="53">
        <f t="shared" si="18"/>
        <v>0.28125</v>
      </c>
      <c r="Y117" s="54">
        <f t="shared" si="19"/>
        <v>5326687</v>
      </c>
      <c r="Z117" s="54">
        <f t="shared" si="20"/>
        <v>8716371.2200000007</v>
      </c>
    </row>
    <row r="118" spans="2:34" x14ac:dyDescent="0.3">
      <c r="B118" s="40" t="s">
        <v>138</v>
      </c>
      <c r="C118" s="41">
        <v>2.79</v>
      </c>
      <c r="D118" s="41">
        <v>2.79</v>
      </c>
      <c r="E118" s="41">
        <v>2.79</v>
      </c>
      <c r="F118" s="43">
        <v>2.79</v>
      </c>
      <c r="G118" s="44">
        <v>0</v>
      </c>
      <c r="H118" s="44">
        <v>0</v>
      </c>
      <c r="I118" s="45">
        <v>100250</v>
      </c>
      <c r="J118" s="46">
        <v>278692.27</v>
      </c>
      <c r="K118" s="47">
        <v>0.16250000000000009</v>
      </c>
      <c r="V118" s="7" t="str">
        <f t="shared" si="16"/>
        <v>UPDCREIT</v>
      </c>
      <c r="W118" s="53">
        <f t="shared" si="17"/>
        <v>9.6153846153845812E-3</v>
      </c>
      <c r="X118" s="53">
        <f t="shared" si="18"/>
        <v>-0.1796875</v>
      </c>
      <c r="Y118" s="54">
        <f t="shared" si="19"/>
        <v>1068517</v>
      </c>
      <c r="Z118" s="54">
        <f t="shared" si="20"/>
        <v>5610337.7000000002</v>
      </c>
    </row>
    <row r="119" spans="2:34" x14ac:dyDescent="0.3">
      <c r="B119" s="40" t="s">
        <v>139</v>
      </c>
      <c r="C119" s="41">
        <v>1.6</v>
      </c>
      <c r="D119" s="41">
        <v>1.6</v>
      </c>
      <c r="E119" s="41">
        <v>1.6</v>
      </c>
      <c r="F119" s="43">
        <v>1.6</v>
      </c>
      <c r="G119" s="44">
        <v>0</v>
      </c>
      <c r="H119" s="44">
        <v>0</v>
      </c>
      <c r="I119" s="45">
        <v>3126837</v>
      </c>
      <c r="J119" s="46">
        <v>4997381.9400000004</v>
      </c>
      <c r="K119" s="47">
        <v>3.3243243243243246</v>
      </c>
      <c r="V119" s="7" t="str">
        <f t="shared" si="16"/>
        <v>UPL</v>
      </c>
      <c r="W119" s="53">
        <f t="shared" si="17"/>
        <v>0</v>
      </c>
      <c r="X119" s="53">
        <f t="shared" si="18"/>
        <v>0.16250000000000009</v>
      </c>
      <c r="Y119" s="54">
        <f t="shared" si="19"/>
        <v>100250</v>
      </c>
      <c r="Z119" s="54">
        <f t="shared" si="20"/>
        <v>278692.27</v>
      </c>
    </row>
    <row r="120" spans="2:34" x14ac:dyDescent="0.3">
      <c r="B120" s="40" t="s">
        <v>140</v>
      </c>
      <c r="C120" s="41">
        <v>45</v>
      </c>
      <c r="D120" s="41">
        <v>45</v>
      </c>
      <c r="E120" s="41">
        <v>45</v>
      </c>
      <c r="F120" s="43">
        <v>45</v>
      </c>
      <c r="G120" s="44">
        <v>0</v>
      </c>
      <c r="H120" s="44">
        <v>0</v>
      </c>
      <c r="I120" s="45">
        <v>65337</v>
      </c>
      <c r="J120" s="46">
        <v>2646148.5</v>
      </c>
      <c r="K120" s="47">
        <v>-0.77821586988664371</v>
      </c>
      <c r="V120" s="7" t="str">
        <f t="shared" si="16"/>
        <v>VERITASKAP</v>
      </c>
      <c r="W120" s="53">
        <f t="shared" si="17"/>
        <v>0</v>
      </c>
      <c r="X120" s="53">
        <f t="shared" si="18"/>
        <v>3.3243243243243246</v>
      </c>
      <c r="Y120" s="54">
        <f t="shared" si="19"/>
        <v>3126837</v>
      </c>
      <c r="Z120" s="54">
        <f t="shared" si="20"/>
        <v>4997381.9400000004</v>
      </c>
    </row>
    <row r="121" spans="2:34" x14ac:dyDescent="0.3">
      <c r="B121" s="40" t="s">
        <v>141</v>
      </c>
      <c r="C121" s="41">
        <v>20</v>
      </c>
      <c r="D121" s="42">
        <v>20</v>
      </c>
      <c r="E121" s="42">
        <v>20</v>
      </c>
      <c r="F121" s="43">
        <v>20</v>
      </c>
      <c r="G121" s="44">
        <v>0</v>
      </c>
      <c r="H121" s="44">
        <v>0</v>
      </c>
      <c r="I121" s="45">
        <v>29315</v>
      </c>
      <c r="J121" s="46">
        <v>599353.80000000005</v>
      </c>
      <c r="K121" s="47">
        <v>-9.0909090909090939E-2</v>
      </c>
      <c r="V121" s="7" t="str">
        <f t="shared" si="16"/>
        <v>VFDGROUP</v>
      </c>
      <c r="W121" s="53">
        <f t="shared" si="17"/>
        <v>0</v>
      </c>
      <c r="X121" s="53">
        <f t="shared" si="18"/>
        <v>-0.77821586988664371</v>
      </c>
      <c r="Y121" s="54">
        <f t="shared" si="19"/>
        <v>65337</v>
      </c>
      <c r="Z121" s="54">
        <f t="shared" si="20"/>
        <v>2646148.5</v>
      </c>
    </row>
    <row r="122" spans="2:34" x14ac:dyDescent="0.3">
      <c r="B122" s="40" t="s">
        <v>142</v>
      </c>
      <c r="C122" s="41">
        <v>36.700000000000003</v>
      </c>
      <c r="D122" s="41">
        <v>37</v>
      </c>
      <c r="E122" s="41">
        <v>37</v>
      </c>
      <c r="F122" s="43">
        <v>37</v>
      </c>
      <c r="G122" s="44">
        <v>0.29999999999999716</v>
      </c>
      <c r="H122" s="44">
        <v>0.81743869209808473</v>
      </c>
      <c r="I122" s="45">
        <v>723938</v>
      </c>
      <c r="J122" s="46">
        <v>26828373.300000001</v>
      </c>
      <c r="K122" s="47">
        <v>0.17460317460317465</v>
      </c>
      <c r="V122" s="7" t="str">
        <f t="shared" si="16"/>
        <v>VITAFOAM</v>
      </c>
      <c r="W122" s="53">
        <f t="shared" si="17"/>
        <v>0</v>
      </c>
      <c r="X122" s="53">
        <f t="shared" si="18"/>
        <v>-9.0909090909090939E-2</v>
      </c>
      <c r="Y122" s="54">
        <f t="shared" si="19"/>
        <v>29315</v>
      </c>
      <c r="Z122" s="54">
        <f t="shared" si="20"/>
        <v>599353.80000000005</v>
      </c>
    </row>
    <row r="123" spans="2:34" x14ac:dyDescent="0.3">
      <c r="B123" s="40" t="s">
        <v>143</v>
      </c>
      <c r="C123" s="41">
        <v>0.95</v>
      </c>
      <c r="D123" s="41">
        <v>0.95</v>
      </c>
      <c r="E123" s="41">
        <v>0.95</v>
      </c>
      <c r="F123" s="43">
        <v>0.95</v>
      </c>
      <c r="G123" s="44">
        <v>0</v>
      </c>
      <c r="H123" s="44">
        <v>0</v>
      </c>
      <c r="I123" s="45">
        <v>455948</v>
      </c>
      <c r="J123" s="46">
        <v>437783.7</v>
      </c>
      <c r="K123" s="47">
        <v>0.39705882352941169</v>
      </c>
      <c r="V123" s="7" t="str">
        <f t="shared" si="16"/>
        <v>WAPCO</v>
      </c>
      <c r="W123" s="53">
        <f t="shared" si="17"/>
        <v>8.1743869209808476E-3</v>
      </c>
      <c r="X123" s="53">
        <f t="shared" si="18"/>
        <v>0.17460317460317465</v>
      </c>
      <c r="Y123" s="54">
        <f t="shared" si="19"/>
        <v>723938</v>
      </c>
      <c r="Z123" s="54">
        <f t="shared" si="20"/>
        <v>26828373.300000001</v>
      </c>
    </row>
    <row r="124" spans="2:34" x14ac:dyDescent="0.3">
      <c r="B124" s="40" t="s">
        <v>144</v>
      </c>
      <c r="C124" s="41">
        <v>7.8</v>
      </c>
      <c r="D124" s="41">
        <v>8</v>
      </c>
      <c r="E124" s="41">
        <v>7.8</v>
      </c>
      <c r="F124" s="43">
        <v>7.9</v>
      </c>
      <c r="G124" s="44">
        <v>0.10000000000000053</v>
      </c>
      <c r="H124" s="44">
        <v>1.282051282051289</v>
      </c>
      <c r="I124" s="45">
        <v>7820661</v>
      </c>
      <c r="J124" s="46">
        <v>61365679.350000001</v>
      </c>
      <c r="K124" s="47">
        <v>0.41071428571428581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6"/>
        <v>WAPIC</v>
      </c>
      <c r="W124" s="53">
        <f t="shared" si="17"/>
        <v>0</v>
      </c>
      <c r="X124" s="53">
        <f t="shared" si="18"/>
        <v>0.39705882352941169</v>
      </c>
      <c r="Y124" s="54">
        <f t="shared" si="19"/>
        <v>455948</v>
      </c>
      <c r="Z124" s="54">
        <f t="shared" si="20"/>
        <v>437783.7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40</v>
      </c>
      <c r="D125" s="41">
        <v>40.200000000000003</v>
      </c>
      <c r="E125" s="41">
        <v>39.9</v>
      </c>
      <c r="F125" s="43">
        <v>39.9</v>
      </c>
      <c r="G125" s="44">
        <v>-0.10000000000000142</v>
      </c>
      <c r="H125" s="44">
        <v>-0.25000000000000355</v>
      </c>
      <c r="I125" s="45">
        <v>18828887</v>
      </c>
      <c r="J125" s="46">
        <v>753277737.60000002</v>
      </c>
      <c r="K125" s="47">
        <v>3.2341526520051733E-2</v>
      </c>
      <c r="V125" s="7" t="str">
        <f t="shared" si="16"/>
        <v>WEMABANK</v>
      </c>
      <c r="W125" s="53">
        <f t="shared" si="17"/>
        <v>1.2820512820512891E-2</v>
      </c>
      <c r="X125" s="53">
        <f t="shared" si="18"/>
        <v>0.41071428571428581</v>
      </c>
      <c r="Y125" s="54">
        <f t="shared" si="19"/>
        <v>7820661</v>
      </c>
      <c r="Z125" s="54">
        <f t="shared" si="20"/>
        <v>61365679.350000001</v>
      </c>
    </row>
    <row r="126" spans="2:34" x14ac:dyDescent="0.3">
      <c r="B126" s="7" t="str">
        <f>IF(ISTEXT(#REF!),#REF!,"")</f>
        <v/>
      </c>
      <c r="C126" s="53"/>
      <c r="D126" s="53" t="str">
        <f>IF(ISTEXT(#REF!),#REF!,"")</f>
        <v/>
      </c>
      <c r="E126" s="54" t="str">
        <f>IF(ISTEXT(#REF!),#REF!,"")</f>
        <v/>
      </c>
      <c r="F126" s="54" t="str">
        <f>IF(ISTEXT(#REF!),#REF!,"")</f>
        <v/>
      </c>
      <c r="V126" s="7" t="str">
        <f t="shared" si="16"/>
        <v>ZENITHBANK</v>
      </c>
      <c r="W126" s="53">
        <f t="shared" si="17"/>
        <v>-2.5000000000000356E-3</v>
      </c>
      <c r="X126" s="53">
        <f t="shared" si="18"/>
        <v>3.2341526520051733E-2</v>
      </c>
      <c r="Y126" s="54">
        <f t="shared" si="19"/>
        <v>18828887</v>
      </c>
      <c r="Z126" s="54">
        <f t="shared" si="20"/>
        <v>753277737.60000002</v>
      </c>
    </row>
    <row r="127" spans="2:34" x14ac:dyDescent="0.3">
      <c r="B127" s="7" t="str">
        <f>IF(ISTEXT(#REF!),#REF!,"")</f>
        <v/>
      </c>
      <c r="C127" s="53"/>
      <c r="D127" s="53" t="str">
        <f>IF(ISTEXT(#REF!),#REF!,"")</f>
        <v/>
      </c>
      <c r="E127" s="54" t="str">
        <f>IF(ISTEXT(#REF!),#REF!,"")</f>
        <v/>
      </c>
      <c r="F127" s="54" t="str">
        <f>IF(ISTEXT(#REF!),#REF!,"")</f>
        <v/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>IF(ISTEXT(#REF!),#REF!,"")</f>
        <v/>
      </c>
      <c r="W127" s="53"/>
      <c r="X127" s="53" t="str">
        <f>IF(ISTEXT(#REF!),#REF!,"")</f>
        <v/>
      </c>
      <c r="Y127" s="54" t="str">
        <f>IF(ISTEXT(#REF!),#REF!,"")</f>
        <v/>
      </c>
      <c r="Z127" s="54" t="str">
        <f>IF(ISTEXT(#REF!),#REF!,"")</f>
        <v/>
      </c>
      <c r="AA127"/>
      <c r="AB127"/>
      <c r="AC127"/>
      <c r="AD127"/>
      <c r="AE127"/>
      <c r="AF127"/>
      <c r="AG127"/>
      <c r="AH127"/>
    </row>
    <row r="128" spans="2:34" x14ac:dyDescent="0.3">
      <c r="B128" s="7"/>
      <c r="C128" s="7"/>
      <c r="D128" s="53"/>
      <c r="E128" s="54"/>
      <c r="F128" s="54"/>
      <c r="G128" s="8"/>
      <c r="H128" s="8"/>
      <c r="I128" s="8"/>
      <c r="J128" s="8"/>
      <c r="K128" s="8"/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>IF(ISTEXT(#REF!),#REF!,"")</f>
        <v/>
      </c>
      <c r="W128" s="53"/>
      <c r="X128" s="53" t="str">
        <f>IF(ISTEXT(#REF!),#REF!,"")</f>
        <v/>
      </c>
      <c r="Y128" s="54" t="str">
        <f>IF(ISTEXT(#REF!),#REF!,"")</f>
        <v/>
      </c>
      <c r="Z128" s="54" t="str">
        <f>IF(ISTEXT(#REF!),#REF!,"")</f>
        <v/>
      </c>
      <c r="AA128"/>
      <c r="AB128"/>
      <c r="AC128"/>
      <c r="AD128"/>
      <c r="AE128"/>
      <c r="AF128"/>
      <c r="AG128"/>
      <c r="AH128"/>
    </row>
    <row r="129" spans="12:34" x14ac:dyDescent="0.3">
      <c r="L129" s="7"/>
      <c r="M129" s="53"/>
      <c r="N129" s="53"/>
      <c r="O129" s="54"/>
      <c r="P129" s="54"/>
      <c r="V129" s="7" t="str">
        <f>IF(ISTEXT(#REF!),#REF!,"")</f>
        <v/>
      </c>
      <c r="W129" s="53"/>
      <c r="X129" s="53" t="str">
        <f>IF(ISTEXT(#REF!),#REF!,"")</f>
        <v/>
      </c>
      <c r="Y129" s="54" t="str">
        <f>IF(ISTEXT(#REF!),#REF!,"")</f>
        <v/>
      </c>
      <c r="Z129" s="54" t="str">
        <f>IF(ISTEXT(#REF!),#REF!,"")</f>
        <v/>
      </c>
      <c r="AA129"/>
      <c r="AB129"/>
      <c r="AC129"/>
      <c r="AD129"/>
      <c r="AE129"/>
      <c r="AF129"/>
      <c r="AG129"/>
      <c r="AH129"/>
    </row>
    <row r="130" spans="12:34" x14ac:dyDescent="0.3">
      <c r="L130" s="7"/>
      <c r="M130" s="53"/>
      <c r="N130" s="53"/>
      <c r="O130" s="54"/>
      <c r="P130" s="54"/>
      <c r="V130" s="7" t="str">
        <f>IF(ISTEXT(#REF!),#REF!,"")</f>
        <v/>
      </c>
      <c r="W130" s="53"/>
      <c r="X130" s="53" t="str">
        <f>IF(ISTEXT(#REF!),#REF!,"")</f>
        <v/>
      </c>
      <c r="Y130" s="54" t="str">
        <f>IF(ISTEXT(#REF!),#REF!,"")</f>
        <v/>
      </c>
      <c r="Z130" s="54" t="str">
        <f>IF(ISTEXT(#REF!),#REF!,"")</f>
        <v/>
      </c>
      <c r="AA130"/>
      <c r="AB130"/>
      <c r="AC130"/>
      <c r="AD130"/>
      <c r="AE130"/>
      <c r="AF130"/>
      <c r="AG130"/>
      <c r="AH130"/>
    </row>
    <row r="131" spans="12:34" x14ac:dyDescent="0.3"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>IF(ISTEXT(#REF!),#REF!,"")</f>
        <v/>
      </c>
      <c r="W131" s="53"/>
      <c r="X131" s="53" t="str">
        <f>IF(ISTEXT(#REF!),#REF!,"")</f>
        <v/>
      </c>
      <c r="Y131" s="54" t="str">
        <f>IF(ISTEXT(#REF!),#REF!,"")</f>
        <v/>
      </c>
      <c r="Z131" s="54" t="str">
        <f>IF(ISTEXT(#REF!),#REF!,"")</f>
        <v/>
      </c>
      <c r="AA131"/>
      <c r="AB131"/>
      <c r="AC131"/>
      <c r="AD131"/>
      <c r="AE131"/>
      <c r="AF131"/>
      <c r="AG131"/>
      <c r="AH131"/>
    </row>
    <row r="132" spans="12:34" x14ac:dyDescent="0.3"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12:34" x14ac:dyDescent="0.3"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1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12:34" x14ac:dyDescent="0.3">
      <c r="V135" s="7"/>
      <c r="W135" s="7"/>
      <c r="X135" s="53"/>
      <c r="Y135" s="54"/>
      <c r="Z135" s="54"/>
    </row>
    <row r="136" spans="12:34" x14ac:dyDescent="0.3">
      <c r="V136" s="7"/>
      <c r="W136" s="7"/>
      <c r="X136" s="53"/>
      <c r="Y136" s="54"/>
      <c r="Z136" s="54"/>
    </row>
    <row r="137" spans="12:34" x14ac:dyDescent="0.3">
      <c r="V137" s="7"/>
      <c r="W137" s="7"/>
      <c r="X137" s="53"/>
      <c r="Y137" s="54"/>
      <c r="Z137" s="54"/>
    </row>
    <row r="138" spans="12:34" x14ac:dyDescent="0.3">
      <c r="V138" s="7"/>
      <c r="W138" s="7"/>
      <c r="X138" s="53"/>
      <c r="Y138" s="54"/>
      <c r="Z138" s="54"/>
    </row>
    <row r="139" spans="12:34" x14ac:dyDescent="0.3">
      <c r="V139" s="7"/>
      <c r="W139" s="7"/>
      <c r="X139" s="53"/>
      <c r="Y139" s="54"/>
      <c r="Z139" s="54"/>
    </row>
    <row r="140" spans="12:34" x14ac:dyDescent="0.3">
      <c r="V140" s="7"/>
      <c r="W140" s="7"/>
      <c r="X140" s="53"/>
      <c r="Y140" s="54"/>
      <c r="Z140" s="54"/>
    </row>
    <row r="141" spans="12:34" x14ac:dyDescent="0.3">
      <c r="V141" s="7"/>
      <c r="W141" s="7"/>
      <c r="X141" s="53"/>
      <c r="Y141" s="54"/>
      <c r="Z141" s="54"/>
    </row>
    <row r="142" spans="12:34" x14ac:dyDescent="0.3">
      <c r="V142" s="7"/>
      <c r="W142" s="7"/>
      <c r="X142" s="53"/>
      <c r="Y142" s="54"/>
      <c r="Z142" s="54"/>
    </row>
    <row r="143" spans="12:34" x14ac:dyDescent="0.3">
      <c r="V143" s="7"/>
      <c r="W143" s="7"/>
      <c r="X143" s="53"/>
      <c r="Y143" s="54"/>
      <c r="Z143" s="54"/>
    </row>
    <row r="144" spans="1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2024-10-25T13:46:49Z</dcterms:created>
  <dcterms:modified xsi:type="dcterms:W3CDTF">2024-10-25T13:48:19Z</dcterms:modified>
</cp:coreProperties>
</file>