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5573A6B7-00AC-4448-B641-E09E1344B5D9}" xr6:coauthVersionLast="47" xr6:coauthVersionMax="47" xr10:uidLastSave="{00000000-0000-0000-0000-000000000000}"/>
  <bookViews>
    <workbookView xWindow="-108" yWindow="-108" windowWidth="23256" windowHeight="12456" xr2:uid="{B1EC6A7D-DC05-48A0-8566-A8A86B08245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AQ10" i="1" s="1"/>
  <c r="AP10" i="1" s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X10" i="1"/>
  <c r="V10" i="1"/>
  <c r="W10" i="1"/>
  <c r="Z9" i="1"/>
  <c r="Y9" i="1"/>
  <c r="AQ18" i="1" s="1"/>
  <c r="AP18" i="1" s="1"/>
  <c r="V9" i="1"/>
  <c r="X9" i="1"/>
  <c r="T8" i="1"/>
  <c r="P8" i="1"/>
  <c r="AT18" i="1" l="1"/>
  <c r="AS18" i="1" s="1"/>
  <c r="AN16" i="1"/>
  <c r="AM16" i="1" s="1"/>
  <c r="AK14" i="1"/>
  <c r="AJ14" i="1" s="1"/>
  <c r="AT12" i="1"/>
  <c r="AS12" i="1" s="1"/>
  <c r="AQ11" i="1"/>
  <c r="AP11" i="1" s="1"/>
  <c r="AT15" i="1"/>
  <c r="AS15" i="1" s="1"/>
  <c r="AT16" i="1"/>
  <c r="AS16" i="1" s="1"/>
  <c r="AT13" i="1"/>
  <c r="AS13" i="1" s="1"/>
  <c r="AN14" i="1"/>
  <c r="AM14" i="1" s="1"/>
  <c r="AK12" i="1"/>
  <c r="AJ12" i="1" s="1"/>
  <c r="AK17" i="1"/>
  <c r="AJ17" i="1" s="1"/>
  <c r="AN11" i="1"/>
  <c r="AM11" i="1" s="1"/>
  <c r="AK9" i="1"/>
  <c r="AJ9" i="1" s="1"/>
  <c r="AN13" i="1"/>
  <c r="AM13" i="1" s="1"/>
  <c r="AK11" i="1"/>
  <c r="AJ11" i="1" s="1"/>
  <c r="AK13" i="1"/>
  <c r="AJ13" i="1" s="1"/>
  <c r="AK18" i="1"/>
  <c r="AJ18" i="1" s="1"/>
  <c r="AN12" i="1"/>
  <c r="AM12" i="1" s="1"/>
  <c r="AN18" i="1"/>
  <c r="AM18" i="1" s="1"/>
  <c r="AK16" i="1"/>
  <c r="AJ16" i="1" s="1"/>
  <c r="AN10" i="1"/>
  <c r="AM10" i="1" s="1"/>
  <c r="AN15" i="1"/>
  <c r="AM15" i="1" s="1"/>
  <c r="AK10" i="1"/>
  <c r="AJ10" i="1" s="1"/>
  <c r="AN17" i="1"/>
  <c r="AM17" i="1" s="1"/>
  <c r="AK15" i="1"/>
  <c r="AJ15" i="1" s="1"/>
  <c r="AQ16" i="1"/>
  <c r="AP16" i="1" s="1"/>
  <c r="AT10" i="1"/>
  <c r="AS10" i="1" s="1"/>
  <c r="AN9" i="1"/>
  <c r="AM9" i="1" s="1"/>
  <c r="P21" i="1"/>
  <c r="O21" i="1"/>
  <c r="N21" i="1"/>
  <c r="W9" i="1"/>
  <c r="AT11" i="1"/>
  <c r="AS11" i="1" s="1"/>
  <c r="AQ12" i="1"/>
  <c r="AP12" i="1" s="1"/>
  <c r="AQ14" i="1"/>
  <c r="AP14" i="1" s="1"/>
  <c r="AQ9" i="1"/>
  <c r="AP9" i="1" s="1"/>
  <c r="AQ17" i="1"/>
  <c r="AP17" i="1" s="1"/>
  <c r="AT14" i="1"/>
  <c r="AS14" i="1" s="1"/>
  <c r="AT9" i="1"/>
  <c r="AS9" i="1" s="1"/>
  <c r="AQ15" i="1"/>
  <c r="AP15" i="1" s="1"/>
  <c r="AT17" i="1"/>
  <c r="AS17" i="1" s="1"/>
  <c r="AQ13" i="1"/>
  <c r="AP13" i="1" s="1"/>
  <c r="Q21" i="1" l="1"/>
  <c r="AC17" i="1"/>
  <c r="AE11" i="1"/>
  <c r="AD11" i="1" s="1"/>
  <c r="AC9" i="1"/>
  <c r="AB9" i="1" s="1" a="1"/>
  <c r="AB9" i="1" s="1"/>
  <c r="AC14" i="1"/>
  <c r="AB14" i="1" s="1" a="1"/>
  <c r="AB14" i="1" s="1"/>
  <c r="AE16" i="1"/>
  <c r="AD16" i="1" s="1"/>
  <c r="AE18" i="1"/>
  <c r="AD18" i="1" s="1"/>
  <c r="AC16" i="1"/>
  <c r="AB16" i="1" s="1" a="1"/>
  <c r="AB16" i="1" s="1"/>
  <c r="AE10" i="1"/>
  <c r="AD10" i="1" s="1"/>
  <c r="AH5" i="1"/>
  <c r="AC10" i="1"/>
  <c r="AB10" i="1" s="1" a="1"/>
  <c r="AB10" i="1" s="1"/>
  <c r="AC15" i="1"/>
  <c r="AE9" i="1"/>
  <c r="AD9" i="1" s="1"/>
  <c r="AE15" i="1"/>
  <c r="AD15" i="1" s="1"/>
  <c r="AC13" i="1"/>
  <c r="AC18" i="1"/>
  <c r="AB18" i="1" s="1" a="1"/>
  <c r="AB18" i="1" s="1"/>
  <c r="AE12" i="1"/>
  <c r="AD12" i="1" s="1"/>
  <c r="AE17" i="1"/>
  <c r="AD17" i="1" s="1"/>
  <c r="AE14" i="1"/>
  <c r="AD14" i="1" s="1"/>
  <c r="AC11" i="1"/>
  <c r="AB11" i="1" s="1" a="1"/>
  <c r="AB11" i="1" s="1"/>
  <c r="AE13" i="1"/>
  <c r="AD13" i="1" s="1"/>
  <c r="AC12" i="1"/>
  <c r="AB13" i="1" l="1" a="1"/>
  <c r="AB13" i="1" s="1"/>
  <c r="AB12" i="1" a="1"/>
  <c r="AB12" i="1" s="1"/>
  <c r="AB15" i="1" a="1"/>
  <c r="AB15" i="1" s="1"/>
  <c r="AH18" i="1"/>
  <c r="AH10" i="1"/>
  <c r="AG10" i="1" s="1" a="1"/>
  <c r="AG10" i="1" s="1"/>
  <c r="AH15" i="1"/>
  <c r="AH17" i="1"/>
  <c r="AH9" i="1"/>
  <c r="AG9" i="1" s="1" a="1"/>
  <c r="AG9" i="1" s="1"/>
  <c r="AH14" i="1"/>
  <c r="AG14" i="1" s="1" a="1"/>
  <c r="AG14" i="1" s="1"/>
  <c r="AH11" i="1"/>
  <c r="AG11" i="1" s="1" a="1"/>
  <c r="AG11" i="1" s="1"/>
  <c r="AH16" i="1"/>
  <c r="AH13" i="1"/>
  <c r="AH12" i="1"/>
  <c r="AG12" i="1" s="1" a="1"/>
  <c r="AG12" i="1" s="1"/>
  <c r="AB17" i="1" a="1"/>
  <c r="AB17" i="1" s="1"/>
  <c r="AG17" i="1" l="1" a="1"/>
  <c r="AG17" i="1" s="1"/>
  <c r="AG13" i="1" a="1"/>
  <c r="AG13" i="1" s="1"/>
  <c r="AG15" i="1" a="1"/>
  <c r="AG15" i="1" s="1"/>
  <c r="AG18" i="1" a="1"/>
  <c r="AG18" i="1" s="1"/>
  <c r="AG16" i="1" a="1"/>
  <c r="AG16" i="1" s="1"/>
  <c r="N9" i="1" l="1" a="1"/>
  <c r="N13" i="1" s="1"/>
  <c r="N16" i="1" l="1"/>
  <c r="N15" i="1"/>
  <c r="N9" i="1"/>
  <c r="N17" i="1"/>
  <c r="N10" i="1"/>
  <c r="N18" i="1"/>
  <c r="T18" i="1" s="1"/>
  <c r="P18" i="1" s="1"/>
  <c r="N11" i="1"/>
  <c r="O11" i="1" s="1"/>
  <c r="N12" i="1"/>
  <c r="T12" i="1" s="1"/>
  <c r="P12" i="1" s="1"/>
  <c r="N14" i="1"/>
  <c r="O14" i="1"/>
  <c r="T14" i="1"/>
  <c r="P14" i="1" s="1"/>
  <c r="O13" i="1"/>
  <c r="T13" i="1"/>
  <c r="P13" i="1" s="1"/>
  <c r="O16" i="1"/>
  <c r="T16" i="1"/>
  <c r="P16" i="1" s="1"/>
  <c r="O15" i="1"/>
  <c r="T15" i="1"/>
  <c r="P15" i="1" s="1"/>
  <c r="O9" i="1"/>
  <c r="T9" i="1"/>
  <c r="P9" i="1" s="1"/>
  <c r="O17" i="1"/>
  <c r="T17" i="1"/>
  <c r="P17" i="1" s="1"/>
  <c r="O10" i="1"/>
  <c r="T10" i="1"/>
  <c r="P10" i="1" s="1"/>
  <c r="O18" i="1"/>
  <c r="O12" i="1" l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<sst xmlns="http://schemas.openxmlformats.org/spreadsheetml/2006/main" count="154" uniqueCount="153">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</sst>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  <xf numFmtId="0" fontId="6" fillId="0" borderId="4" xfId="0" applyFont="1" applyBorder="1" applyAlignment="1" applyProtection="1">
      <alignment horizontal="left"/>
    </xf>
    <xf numFmtId="2" fontId="13" fillId="0" borderId="4" xfId="0" applyNumberFormat="1" applyFont="1" applyBorder="1" applyAlignment="1" applyProtection="1">
      <alignment horizontal="center"/>
    </xf>
  </cellXfs>
  <cellStyles count="4">
    <cellStyle name="Comma 4" xfId="1" xr:uid="{091703F0-A95F-4999-ABBC-2B1634819243}"/>
    <cellStyle name="Normal" xfId="0" builtinId="0"/>
    <cellStyle name="Percent 2" xfId="2" xr:uid="{7FEA08DA-AA53-4C94-B1F8-3875AFB26F7F}"/>
    <cellStyle name="Percent 4" xfId="3" xr:uid="{370B91DA-CFDB-4E7D-AA72-CF66A06019E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93FD3A5-7DB9-4D2C-BFE0-1B1DC740BD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7F7C19D-AC80-45C1-9398-AD53158EC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746127A-4932-4AEC-A72D-21F95E1E3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F6D0249-6D85-4171-8926-732907A7A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A2818DD-0D7C-465F-B3F5-228C0F457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EDA09CB-209D-4A0C-A6D8-DC389FF7ED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D070BC6-2D1C-48FA-BCED-8D04865B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204616</v>
          </cell>
          <cell r="J44">
            <v>681576.86</v>
          </cell>
        </row>
        <row r="45">
          <cell r="B45" t="str">
            <v>ABCTRANS</v>
          </cell>
          <cell r="C45">
            <v>1.1399999999999999</v>
          </cell>
          <cell r="F45">
            <v>1.1399999999999999</v>
          </cell>
          <cell r="I45">
            <v>112803</v>
          </cell>
          <cell r="J45">
            <v>132282.51999999999</v>
          </cell>
        </row>
        <row r="46">
          <cell r="B46" t="str">
            <v>ACADEMY</v>
          </cell>
          <cell r="C46">
            <v>2.72</v>
          </cell>
          <cell r="F46">
            <v>2.72</v>
          </cell>
          <cell r="I46">
            <v>36839</v>
          </cell>
          <cell r="J46">
            <v>107963.56</v>
          </cell>
        </row>
        <row r="47">
          <cell r="B47" t="str">
            <v>ACCESSCORP</v>
          </cell>
          <cell r="C47">
            <v>27.8</v>
          </cell>
          <cell r="F47">
            <v>27.6</v>
          </cell>
          <cell r="I47">
            <v>61592618</v>
          </cell>
          <cell r="J47">
            <v>1691416536.299999</v>
          </cell>
        </row>
        <row r="48">
          <cell r="B48" t="str">
            <v>AFRIPRUD</v>
          </cell>
          <cell r="C48">
            <v>29.8</v>
          </cell>
          <cell r="F48">
            <v>29.75</v>
          </cell>
          <cell r="I48">
            <v>4985391</v>
          </cell>
          <cell r="J48">
            <v>140793233.5</v>
          </cell>
        </row>
        <row r="49">
          <cell r="B49" t="str">
            <v>AIICO</v>
          </cell>
          <cell r="C49">
            <v>1.71</v>
          </cell>
          <cell r="F49">
            <v>1.69</v>
          </cell>
          <cell r="I49">
            <v>5147649</v>
          </cell>
          <cell r="J49">
            <v>8822391.1099999994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196</v>
          </cell>
          <cell r="J50">
            <v>465010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273</v>
          </cell>
          <cell r="J51">
            <v>1951.95</v>
          </cell>
        </row>
        <row r="52">
          <cell r="B52" t="str">
            <v>ARADEL</v>
          </cell>
          <cell r="C52">
            <v>569.29999999999995</v>
          </cell>
          <cell r="F52">
            <v>569.29999999999995</v>
          </cell>
          <cell r="I52">
            <v>1986844</v>
          </cell>
          <cell r="J52">
            <v>1095346396</v>
          </cell>
        </row>
        <row r="53">
          <cell r="B53" t="str">
            <v>AUSTINLAZ</v>
          </cell>
          <cell r="C53">
            <v>1.75</v>
          </cell>
          <cell r="F53">
            <v>1.75</v>
          </cell>
          <cell r="I53">
            <v>22557</v>
          </cell>
          <cell r="J53">
            <v>42729.24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164103</v>
          </cell>
          <cell r="J54">
            <v>3430109</v>
          </cell>
        </row>
        <row r="55">
          <cell r="B55" t="str">
            <v>BETAGLAS</v>
          </cell>
          <cell r="C55">
            <v>86.5</v>
          </cell>
          <cell r="F55">
            <v>86.5</v>
          </cell>
          <cell r="I55">
            <v>133921</v>
          </cell>
          <cell r="J55">
            <v>11708964.35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358341</v>
          </cell>
          <cell r="J56">
            <v>29993141.699999999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7445</v>
          </cell>
          <cell r="J57">
            <v>2780707.5</v>
          </cell>
        </row>
        <row r="58">
          <cell r="B58" t="str">
            <v>CADBURY</v>
          </cell>
          <cell r="C58">
            <v>24.3</v>
          </cell>
          <cell r="F58">
            <v>26.7</v>
          </cell>
          <cell r="I58">
            <v>2640346</v>
          </cell>
          <cell r="J58">
            <v>69811990.099999994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19076</v>
          </cell>
          <cell r="J59">
            <v>916268</v>
          </cell>
        </row>
        <row r="60">
          <cell r="B60" t="str">
            <v>CAVERTON</v>
          </cell>
          <cell r="C60">
            <v>2.17</v>
          </cell>
          <cell r="F60">
            <v>2.0499999999999998</v>
          </cell>
          <cell r="I60">
            <v>1731611</v>
          </cell>
          <cell r="J60">
            <v>3638332.58</v>
          </cell>
        </row>
        <row r="61">
          <cell r="B61" t="str">
            <v>CHAMPION</v>
          </cell>
          <cell r="C61">
            <v>3.7</v>
          </cell>
          <cell r="F61">
            <v>3.7</v>
          </cell>
          <cell r="I61">
            <v>101292</v>
          </cell>
          <cell r="J61">
            <v>396079.35</v>
          </cell>
        </row>
        <row r="62">
          <cell r="B62" t="str">
            <v>CHAMS</v>
          </cell>
          <cell r="C62">
            <v>2.14</v>
          </cell>
          <cell r="F62">
            <v>2.12</v>
          </cell>
          <cell r="I62">
            <v>4606078</v>
          </cell>
          <cell r="J62">
            <v>9926128.2599999998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345689</v>
          </cell>
          <cell r="J63">
            <v>2786430.84</v>
          </cell>
        </row>
        <row r="64">
          <cell r="B64" t="str">
            <v>CILEASING</v>
          </cell>
          <cell r="C64">
            <v>3.83</v>
          </cell>
          <cell r="F64">
            <v>3.9</v>
          </cell>
          <cell r="I64">
            <v>1518879</v>
          </cell>
          <cell r="J64">
            <v>5879318.2000000002</v>
          </cell>
        </row>
        <row r="65">
          <cell r="B65" t="str">
            <v>CONHALLPLC</v>
          </cell>
          <cell r="C65">
            <v>3.05</v>
          </cell>
          <cell r="F65">
            <v>3.05</v>
          </cell>
          <cell r="I65">
            <v>1712198</v>
          </cell>
          <cell r="J65">
            <v>5135194.75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7903</v>
          </cell>
          <cell r="J66">
            <v>2754195.5</v>
          </cell>
        </row>
        <row r="67">
          <cell r="B67" t="str">
            <v>CORNERST</v>
          </cell>
          <cell r="C67">
            <v>3.36</v>
          </cell>
          <cell r="F67">
            <v>3.36</v>
          </cell>
          <cell r="I67">
            <v>210771</v>
          </cell>
          <cell r="J67">
            <v>688199.71</v>
          </cell>
        </row>
        <row r="68">
          <cell r="B68" t="str">
            <v>CUSTODIAN</v>
          </cell>
          <cell r="C68">
            <v>18.55</v>
          </cell>
          <cell r="F68">
            <v>18.55</v>
          </cell>
          <cell r="I68">
            <v>444940</v>
          </cell>
          <cell r="J68">
            <v>8265295</v>
          </cell>
        </row>
        <row r="69">
          <cell r="B69" t="str">
            <v>CUTIX</v>
          </cell>
          <cell r="C69">
            <v>2.4</v>
          </cell>
          <cell r="F69">
            <v>2.4</v>
          </cell>
          <cell r="I69">
            <v>9127116</v>
          </cell>
          <cell r="J69">
            <v>22268665.079999998</v>
          </cell>
        </row>
        <row r="70">
          <cell r="B70" t="str">
            <v>CWG</v>
          </cell>
          <cell r="C70">
            <v>7.5</v>
          </cell>
          <cell r="F70">
            <v>8</v>
          </cell>
          <cell r="I70">
            <v>3041263</v>
          </cell>
          <cell r="J70">
            <v>23869248.800000001</v>
          </cell>
        </row>
        <row r="71">
          <cell r="B71" t="str">
            <v>DAARCOMM</v>
          </cell>
          <cell r="C71">
            <v>0.78</v>
          </cell>
          <cell r="F71">
            <v>0.81</v>
          </cell>
          <cell r="I71">
            <v>677594</v>
          </cell>
          <cell r="J71">
            <v>544424.04</v>
          </cell>
        </row>
        <row r="72">
          <cell r="B72" t="str">
            <v>DANGCEM</v>
          </cell>
          <cell r="C72">
            <v>394</v>
          </cell>
          <cell r="F72">
            <v>394</v>
          </cell>
          <cell r="I72">
            <v>508064</v>
          </cell>
          <cell r="J72">
            <v>200745652.19999999</v>
          </cell>
        </row>
        <row r="73">
          <cell r="B73" t="str">
            <v>DANGSUGAR</v>
          </cell>
          <cell r="C73">
            <v>37</v>
          </cell>
          <cell r="F73">
            <v>36.5</v>
          </cell>
          <cell r="I73">
            <v>6293167</v>
          </cell>
          <cell r="J73">
            <v>229696215.90000001</v>
          </cell>
        </row>
        <row r="74">
          <cell r="B74" t="str">
            <v>DEAPCAP</v>
          </cell>
          <cell r="C74">
            <v>0.96</v>
          </cell>
          <cell r="F74">
            <v>1.05</v>
          </cell>
          <cell r="I74">
            <v>1984481</v>
          </cell>
          <cell r="J74">
            <v>2029886.24</v>
          </cell>
        </row>
        <row r="75">
          <cell r="B75" t="str">
            <v>ELLAHLAKES</v>
          </cell>
          <cell r="C75">
            <v>3.21</v>
          </cell>
          <cell r="F75">
            <v>3.2</v>
          </cell>
          <cell r="I75">
            <v>7927955</v>
          </cell>
          <cell r="J75">
            <v>25451738.09</v>
          </cell>
        </row>
        <row r="76">
          <cell r="B76" t="str">
            <v>ETERNA</v>
          </cell>
          <cell r="C76">
            <v>30.35</v>
          </cell>
          <cell r="F76">
            <v>33.35</v>
          </cell>
          <cell r="I76">
            <v>6787661</v>
          </cell>
          <cell r="J76">
            <v>218597300.30000001</v>
          </cell>
        </row>
        <row r="77">
          <cell r="B77" t="str">
            <v>ETI</v>
          </cell>
          <cell r="C77">
            <v>30.4</v>
          </cell>
          <cell r="F77">
            <v>31.3</v>
          </cell>
          <cell r="I77">
            <v>640707</v>
          </cell>
          <cell r="J77">
            <v>19797796.75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53874</v>
          </cell>
          <cell r="J78">
            <v>364918</v>
          </cell>
        </row>
        <row r="79">
          <cell r="B79" t="str">
            <v>EUNISELL</v>
          </cell>
          <cell r="C79">
            <v>13.34</v>
          </cell>
          <cell r="F79">
            <v>13.34</v>
          </cell>
          <cell r="I79">
            <v>52916</v>
          </cell>
          <cell r="J79">
            <v>648190.54</v>
          </cell>
        </row>
        <row r="80">
          <cell r="B80" t="str">
            <v>FBNH</v>
          </cell>
          <cell r="C80">
            <v>32.1</v>
          </cell>
          <cell r="F80">
            <v>32</v>
          </cell>
          <cell r="I80">
            <v>38767267</v>
          </cell>
          <cell r="J80">
            <v>1245070207.5</v>
          </cell>
        </row>
        <row r="81">
          <cell r="B81" t="str">
            <v>FCMB</v>
          </cell>
          <cell r="C81">
            <v>12</v>
          </cell>
          <cell r="F81">
            <v>11.6</v>
          </cell>
          <cell r="I81">
            <v>17181626</v>
          </cell>
          <cell r="J81">
            <v>199244130.5</v>
          </cell>
        </row>
        <row r="82">
          <cell r="B82" t="str">
            <v>FIDELITYBK</v>
          </cell>
          <cell r="C82">
            <v>19.649999999999999</v>
          </cell>
          <cell r="F82">
            <v>19.850000000000001</v>
          </cell>
          <cell r="I82">
            <v>13452131</v>
          </cell>
          <cell r="J82">
            <v>268296712.94999999</v>
          </cell>
        </row>
        <row r="83">
          <cell r="B83" t="str">
            <v>FIDSON</v>
          </cell>
          <cell r="C83">
            <v>17.399999999999999</v>
          </cell>
          <cell r="F83">
            <v>19.100000000000001</v>
          </cell>
          <cell r="I83">
            <v>3896657</v>
          </cell>
          <cell r="J83">
            <v>73550621.849999994</v>
          </cell>
        </row>
        <row r="84">
          <cell r="B84" t="str">
            <v>FTNCOCOA</v>
          </cell>
          <cell r="C84">
            <v>1.88</v>
          </cell>
          <cell r="F84">
            <v>1.88</v>
          </cell>
          <cell r="I84">
            <v>933836</v>
          </cell>
          <cell r="J84">
            <v>1754918.01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8001959</v>
          </cell>
          <cell r="J85">
            <v>8282027565</v>
          </cell>
        </row>
        <row r="86">
          <cell r="B86" t="str">
            <v>GOLDBREW</v>
          </cell>
          <cell r="C86">
            <v>8.64</v>
          </cell>
          <cell r="F86">
            <v>7.87</v>
          </cell>
          <cell r="I86">
            <v>159189</v>
          </cell>
          <cell r="J86">
            <v>1252806.44</v>
          </cell>
        </row>
        <row r="87">
          <cell r="B87" t="str">
            <v>GTCO</v>
          </cell>
          <cell r="C87">
            <v>64</v>
          </cell>
          <cell r="F87">
            <v>64</v>
          </cell>
          <cell r="I87">
            <v>8758063</v>
          </cell>
          <cell r="J87">
            <v>560394970.25</v>
          </cell>
        </row>
        <row r="88">
          <cell r="B88" t="str">
            <v>GUINEAINS</v>
          </cell>
          <cell r="C88">
            <v>0.88</v>
          </cell>
          <cell r="F88">
            <v>0.85</v>
          </cell>
          <cell r="I88">
            <v>13883230</v>
          </cell>
          <cell r="J88">
            <v>11799425.65</v>
          </cell>
        </row>
        <row r="89">
          <cell r="B89" t="str">
            <v>GUINNESS</v>
          </cell>
          <cell r="C89">
            <v>77</v>
          </cell>
          <cell r="F89">
            <v>77</v>
          </cell>
          <cell r="I89">
            <v>2927438</v>
          </cell>
          <cell r="J89">
            <v>225397991</v>
          </cell>
        </row>
        <row r="90">
          <cell r="B90" t="str">
            <v>HMCALL</v>
          </cell>
          <cell r="C90">
            <v>4.9800000000000004</v>
          </cell>
          <cell r="F90">
            <v>4.9800000000000004</v>
          </cell>
          <cell r="I90">
            <v>30000</v>
          </cell>
          <cell r="J90">
            <v>158300</v>
          </cell>
        </row>
        <row r="91">
          <cell r="B91" t="str">
            <v>HONYFLOUR</v>
          </cell>
          <cell r="C91">
            <v>9.32</v>
          </cell>
          <cell r="F91">
            <v>9.5</v>
          </cell>
          <cell r="I91">
            <v>5074159</v>
          </cell>
          <cell r="J91">
            <v>48087283</v>
          </cell>
        </row>
        <row r="92">
          <cell r="B92" t="str">
            <v>IKEJAHOTEL</v>
          </cell>
          <cell r="C92">
            <v>10.35</v>
          </cell>
          <cell r="F92">
            <v>10.35</v>
          </cell>
          <cell r="I92">
            <v>205534</v>
          </cell>
          <cell r="J92">
            <v>2222912.0499999998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5281</v>
          </cell>
          <cell r="J93">
            <v>188511</v>
          </cell>
        </row>
        <row r="94">
          <cell r="B94" t="str">
            <v>INTBREW</v>
          </cell>
          <cell r="C94">
            <v>5.3</v>
          </cell>
          <cell r="F94">
            <v>5.4</v>
          </cell>
          <cell r="I94">
            <v>789227</v>
          </cell>
          <cell r="J94">
            <v>4247712.71</v>
          </cell>
        </row>
        <row r="95">
          <cell r="B95" t="str">
            <v>INTENEGINS</v>
          </cell>
          <cell r="C95">
            <v>2.33</v>
          </cell>
          <cell r="F95">
            <v>2.5</v>
          </cell>
          <cell r="I95">
            <v>1911268</v>
          </cell>
          <cell r="J95">
            <v>4763608.34</v>
          </cell>
        </row>
        <row r="96">
          <cell r="B96" t="str">
            <v>JAIZBANK</v>
          </cell>
          <cell r="C96">
            <v>3.5</v>
          </cell>
          <cell r="F96">
            <v>3.4</v>
          </cell>
          <cell r="I96">
            <v>10797068</v>
          </cell>
          <cell r="J96">
            <v>36766025.460000001</v>
          </cell>
        </row>
        <row r="97">
          <cell r="B97" t="str">
            <v>JAPAULGOLD</v>
          </cell>
          <cell r="C97">
            <v>2.13</v>
          </cell>
          <cell r="F97">
            <v>2.1800000000000002</v>
          </cell>
          <cell r="I97">
            <v>8564733</v>
          </cell>
          <cell r="J97">
            <v>18266655.010000002</v>
          </cell>
        </row>
        <row r="98">
          <cell r="B98" t="str">
            <v>JBERGER</v>
          </cell>
          <cell r="C98">
            <v>139.80000000000001</v>
          </cell>
          <cell r="F98">
            <v>139.80000000000001</v>
          </cell>
          <cell r="I98">
            <v>173711</v>
          </cell>
          <cell r="J98">
            <v>22254121.199999999</v>
          </cell>
        </row>
        <row r="99">
          <cell r="B99" t="str">
            <v>JOHNHOLT</v>
          </cell>
          <cell r="C99">
            <v>7.5</v>
          </cell>
          <cell r="F99">
            <v>7.51</v>
          </cell>
          <cell r="I99">
            <v>256834</v>
          </cell>
          <cell r="J99">
            <v>1976166.64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6219</v>
          </cell>
          <cell r="J100">
            <v>57836.7</v>
          </cell>
        </row>
        <row r="101">
          <cell r="B101" t="str">
            <v>LASACO</v>
          </cell>
          <cell r="C101">
            <v>3.1</v>
          </cell>
          <cell r="F101">
            <v>3</v>
          </cell>
          <cell r="I101">
            <v>689106</v>
          </cell>
          <cell r="J101">
            <v>2071026.77</v>
          </cell>
        </row>
        <row r="102">
          <cell r="B102" t="str">
            <v>LEARNAFRCA</v>
          </cell>
          <cell r="C102">
            <v>4.5</v>
          </cell>
          <cell r="F102">
            <v>4.5</v>
          </cell>
          <cell r="I102">
            <v>38633</v>
          </cell>
          <cell r="J102">
            <v>184409.65</v>
          </cell>
        </row>
        <row r="103">
          <cell r="B103" t="str">
            <v>LINKASSURE</v>
          </cell>
          <cell r="C103">
            <v>1.48</v>
          </cell>
          <cell r="F103">
            <v>1.48</v>
          </cell>
          <cell r="I103">
            <v>817787</v>
          </cell>
          <cell r="J103">
            <v>1203570.24</v>
          </cell>
        </row>
        <row r="104">
          <cell r="B104" t="str">
            <v>LIVESTOCK</v>
          </cell>
          <cell r="C104">
            <v>5.2</v>
          </cell>
          <cell r="F104">
            <v>5.28</v>
          </cell>
          <cell r="I104">
            <v>7651313</v>
          </cell>
          <cell r="J104">
            <v>39290030.009999998</v>
          </cell>
        </row>
        <row r="105">
          <cell r="B105" t="str">
            <v>LIVINGTRUST</v>
          </cell>
          <cell r="C105">
            <v>4.8099999999999996</v>
          </cell>
          <cell r="F105">
            <v>4.8099999999999996</v>
          </cell>
          <cell r="I105">
            <v>53</v>
          </cell>
          <cell r="J105">
            <v>263.94</v>
          </cell>
        </row>
        <row r="106">
          <cell r="B106" t="str">
            <v>MANSARD</v>
          </cell>
          <cell r="C106">
            <v>9.35</v>
          </cell>
          <cell r="F106">
            <v>9.4499999999999993</v>
          </cell>
          <cell r="I106">
            <v>786879</v>
          </cell>
          <cell r="J106">
            <v>7439114.75</v>
          </cell>
        </row>
        <row r="107">
          <cell r="B107" t="str">
            <v>MAYBAKER</v>
          </cell>
          <cell r="C107">
            <v>7.75</v>
          </cell>
          <cell r="F107">
            <v>7.75</v>
          </cell>
          <cell r="I107">
            <v>959322</v>
          </cell>
          <cell r="J107">
            <v>7715878.4000000004</v>
          </cell>
        </row>
        <row r="108">
          <cell r="B108" t="str">
            <v>MCNICHOLS</v>
          </cell>
          <cell r="C108">
            <v>1.8</v>
          </cell>
          <cell r="F108">
            <v>1.8</v>
          </cell>
          <cell r="I108">
            <v>2111340</v>
          </cell>
          <cell r="J108">
            <v>3808457.83</v>
          </cell>
        </row>
        <row r="109">
          <cell r="B109" t="str">
            <v>MECURE</v>
          </cell>
          <cell r="C109">
            <v>13.9</v>
          </cell>
          <cell r="F109">
            <v>13.9</v>
          </cell>
          <cell r="I109">
            <v>1590</v>
          </cell>
          <cell r="J109">
            <v>19954.5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169732</v>
          </cell>
          <cell r="J110">
            <v>1620334.5</v>
          </cell>
        </row>
        <row r="111">
          <cell r="B111" t="str">
            <v>MORISON</v>
          </cell>
          <cell r="C111">
            <v>3.61</v>
          </cell>
          <cell r="F111">
            <v>3.61</v>
          </cell>
          <cell r="I111">
            <v>30600</v>
          </cell>
          <cell r="J111">
            <v>121176</v>
          </cell>
        </row>
        <row r="112">
          <cell r="B112" t="str">
            <v>MRS</v>
          </cell>
          <cell r="C112">
            <v>162.9</v>
          </cell>
          <cell r="F112">
            <v>168</v>
          </cell>
          <cell r="I112">
            <v>247845</v>
          </cell>
          <cell r="J112">
            <v>40697165.799999997</v>
          </cell>
        </row>
        <row r="113">
          <cell r="B113" t="str">
            <v>MTNN</v>
          </cell>
          <cell r="C113">
            <v>255</v>
          </cell>
          <cell r="F113">
            <v>255</v>
          </cell>
          <cell r="I113">
            <v>1240162</v>
          </cell>
          <cell r="J113">
            <v>320345327.30000001</v>
          </cell>
        </row>
        <row r="114">
          <cell r="B114" t="str">
            <v>MULTIVERSE</v>
          </cell>
          <cell r="C114">
            <v>10.050000000000001</v>
          </cell>
          <cell r="F114">
            <v>10.050000000000001</v>
          </cell>
          <cell r="I114">
            <v>88432</v>
          </cell>
          <cell r="J114">
            <v>800309.6</v>
          </cell>
        </row>
        <row r="115">
          <cell r="B115" t="str">
            <v>NAHCO</v>
          </cell>
          <cell r="C115">
            <v>55.9</v>
          </cell>
          <cell r="F115">
            <v>55.95</v>
          </cell>
          <cell r="I115">
            <v>361337</v>
          </cell>
          <cell r="J115">
            <v>20234105.449999999</v>
          </cell>
        </row>
        <row r="116">
          <cell r="B116" t="str">
            <v>NASCON</v>
          </cell>
          <cell r="C116">
            <v>41</v>
          </cell>
          <cell r="F116">
            <v>39.950000000000003</v>
          </cell>
          <cell r="I116">
            <v>1547317</v>
          </cell>
          <cell r="J116">
            <v>61669956.600000001</v>
          </cell>
        </row>
        <row r="117">
          <cell r="B117" t="str">
            <v>NB</v>
          </cell>
          <cell r="C117">
            <v>34.049999999999997</v>
          </cell>
          <cell r="F117">
            <v>34</v>
          </cell>
          <cell r="I117">
            <v>4243965</v>
          </cell>
          <cell r="J117">
            <v>145506335.69999999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3600</v>
          </cell>
          <cell r="J118">
            <v>27000</v>
          </cell>
        </row>
        <row r="119">
          <cell r="B119" t="str">
            <v>NEIMETH</v>
          </cell>
          <cell r="C119">
            <v>2.9</v>
          </cell>
          <cell r="F119">
            <v>2.9</v>
          </cell>
          <cell r="I119">
            <v>931094</v>
          </cell>
          <cell r="J119">
            <v>2744677.4</v>
          </cell>
        </row>
        <row r="120">
          <cell r="B120" t="str">
            <v>NEM</v>
          </cell>
          <cell r="C120">
            <v>12.05</v>
          </cell>
          <cell r="F120">
            <v>12.05</v>
          </cell>
          <cell r="I120">
            <v>124385</v>
          </cell>
          <cell r="J120">
            <v>1550848.45</v>
          </cell>
        </row>
        <row r="121">
          <cell r="B121" t="str">
            <v>NESTLE</v>
          </cell>
          <cell r="C121">
            <v>975</v>
          </cell>
          <cell r="F121">
            <v>975</v>
          </cell>
          <cell r="I121">
            <v>52574</v>
          </cell>
          <cell r="J121">
            <v>51345149.899999999</v>
          </cell>
        </row>
        <row r="122">
          <cell r="B122" t="str">
            <v>NGXGROUP</v>
          </cell>
          <cell r="C122">
            <v>29</v>
          </cell>
          <cell r="F122">
            <v>29</v>
          </cell>
          <cell r="I122">
            <v>145851</v>
          </cell>
          <cell r="J122">
            <v>4160123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29719</v>
          </cell>
          <cell r="J123">
            <v>3489423.9</v>
          </cell>
        </row>
        <row r="124">
          <cell r="B124" t="str">
            <v>NNFM</v>
          </cell>
          <cell r="C124">
            <v>73.3</v>
          </cell>
          <cell r="F124">
            <v>73.3</v>
          </cell>
          <cell r="I124">
            <v>456040</v>
          </cell>
          <cell r="J124">
            <v>32579238.649999999</v>
          </cell>
        </row>
        <row r="125">
          <cell r="B125" t="str">
            <v>NPFMCRFBK</v>
          </cell>
          <cell r="C125">
            <v>1.8</v>
          </cell>
          <cell r="F125">
            <v>1.89</v>
          </cell>
          <cell r="I125">
            <v>3615379</v>
          </cell>
          <cell r="J125">
            <v>6658532.8399999999</v>
          </cell>
        </row>
        <row r="126">
          <cell r="B126" t="str">
            <v>NSLTECH</v>
          </cell>
          <cell r="C126">
            <v>0.7</v>
          </cell>
          <cell r="F126">
            <v>0.7</v>
          </cell>
          <cell r="I126">
            <v>7718117</v>
          </cell>
          <cell r="J126">
            <v>5278599.6900000004</v>
          </cell>
        </row>
        <row r="127">
          <cell r="B127" t="str">
            <v>OANDO</v>
          </cell>
          <cell r="C127">
            <v>70</v>
          </cell>
          <cell r="F127">
            <v>70.3</v>
          </cell>
          <cell r="I127">
            <v>6246138</v>
          </cell>
          <cell r="J127">
            <v>441693110.30000001</v>
          </cell>
        </row>
        <row r="128">
          <cell r="B128" t="str">
            <v>OKOMUOIL</v>
          </cell>
          <cell r="C128">
            <v>537.20000000000005</v>
          </cell>
          <cell r="F128">
            <v>537.20000000000005</v>
          </cell>
          <cell r="I128">
            <v>959106</v>
          </cell>
          <cell r="J128">
            <v>513714921.39999998</v>
          </cell>
        </row>
        <row r="129">
          <cell r="B129" t="str">
            <v>OMATEK</v>
          </cell>
          <cell r="C129">
            <v>0.8</v>
          </cell>
          <cell r="F129">
            <v>0.8</v>
          </cell>
          <cell r="I129">
            <v>334606</v>
          </cell>
          <cell r="J129">
            <v>271290.45</v>
          </cell>
        </row>
        <row r="130">
          <cell r="B130" t="str">
            <v>PRESCO</v>
          </cell>
          <cell r="C130">
            <v>685</v>
          </cell>
          <cell r="F130">
            <v>685</v>
          </cell>
          <cell r="I130">
            <v>2615288</v>
          </cell>
          <cell r="J130">
            <v>1791911728.8</v>
          </cell>
        </row>
        <row r="131">
          <cell r="B131" t="str">
            <v>PRESTIGE</v>
          </cell>
          <cell r="C131">
            <v>1.22</v>
          </cell>
          <cell r="F131">
            <v>1.19</v>
          </cell>
          <cell r="I131">
            <v>2143731</v>
          </cell>
          <cell r="J131">
            <v>2579144.14</v>
          </cell>
        </row>
        <row r="132">
          <cell r="B132" t="str">
            <v>PZ</v>
          </cell>
          <cell r="C132">
            <v>22.5</v>
          </cell>
          <cell r="F132">
            <v>22.3</v>
          </cell>
          <cell r="I132">
            <v>1288079</v>
          </cell>
          <cell r="J132">
            <v>28765986.350000001</v>
          </cell>
        </row>
        <row r="133">
          <cell r="B133" t="str">
            <v>REDSTAREX</v>
          </cell>
          <cell r="C133">
            <v>5.5</v>
          </cell>
          <cell r="F133">
            <v>5.5</v>
          </cell>
          <cell r="I133">
            <v>336851</v>
          </cell>
          <cell r="J133">
            <v>1822531.5</v>
          </cell>
        </row>
        <row r="134">
          <cell r="B134" t="str">
            <v>REGALINS</v>
          </cell>
          <cell r="C134">
            <v>0.74</v>
          </cell>
          <cell r="F134">
            <v>0.71</v>
          </cell>
          <cell r="I134">
            <v>3550001</v>
          </cell>
          <cell r="J134">
            <v>2674197.64</v>
          </cell>
        </row>
        <row r="135">
          <cell r="B135" t="str">
            <v>ROYALEX</v>
          </cell>
          <cell r="C135">
            <v>0.99</v>
          </cell>
          <cell r="F135">
            <v>0.99</v>
          </cell>
          <cell r="I135">
            <v>10436807</v>
          </cell>
          <cell r="J135">
            <v>10416729.789999999</v>
          </cell>
        </row>
        <row r="136">
          <cell r="B136" t="str">
            <v>RTBRISCOE</v>
          </cell>
          <cell r="C136">
            <v>2.7</v>
          </cell>
          <cell r="F136">
            <v>2.7</v>
          </cell>
          <cell r="I136">
            <v>1099052</v>
          </cell>
          <cell r="J136">
            <v>2889185.4</v>
          </cell>
        </row>
        <row r="137">
          <cell r="B137" t="str">
            <v>SCOA</v>
          </cell>
          <cell r="C137">
            <v>3.67</v>
          </cell>
          <cell r="F137">
            <v>3.67</v>
          </cell>
          <cell r="I137">
            <v>88596</v>
          </cell>
          <cell r="J137">
            <v>322423.90000000002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50542</v>
          </cell>
          <cell r="J138">
            <v>259299160</v>
          </cell>
        </row>
        <row r="139">
          <cell r="B139" t="str">
            <v>SFSREIT</v>
          </cell>
          <cell r="C139">
            <v>197.35</v>
          </cell>
          <cell r="F139">
            <v>197.35</v>
          </cell>
          <cell r="I139">
            <v>56119</v>
          </cell>
          <cell r="J139">
            <v>11664425</v>
          </cell>
        </row>
        <row r="140">
          <cell r="B140" t="str">
            <v>SKYAVN</v>
          </cell>
          <cell r="C140">
            <v>40</v>
          </cell>
          <cell r="F140">
            <v>43.5</v>
          </cell>
          <cell r="I140">
            <v>430353</v>
          </cell>
          <cell r="J140">
            <v>16848968.050000001</v>
          </cell>
        </row>
        <row r="141">
          <cell r="B141" t="str">
            <v>SOVRENINS</v>
          </cell>
          <cell r="C141">
            <v>1.1000000000000001</v>
          </cell>
          <cell r="F141">
            <v>1.2</v>
          </cell>
          <cell r="I141">
            <v>6439904</v>
          </cell>
          <cell r="J141">
            <v>7406293.3600000003</v>
          </cell>
        </row>
        <row r="142">
          <cell r="B142" t="str">
            <v>STANBIC</v>
          </cell>
          <cell r="C142">
            <v>63</v>
          </cell>
          <cell r="F142">
            <v>63</v>
          </cell>
          <cell r="I142">
            <v>239335</v>
          </cell>
          <cell r="J142">
            <v>14846493.65</v>
          </cell>
        </row>
        <row r="143">
          <cell r="B143" t="str">
            <v>STERLINGNG</v>
          </cell>
          <cell r="C143">
            <v>5.92</v>
          </cell>
          <cell r="F143">
            <v>5.99</v>
          </cell>
          <cell r="I143">
            <v>50160003</v>
          </cell>
          <cell r="J143">
            <v>296190496.92000002</v>
          </cell>
        </row>
        <row r="144">
          <cell r="B144" t="str">
            <v>SUNUASSUR</v>
          </cell>
          <cell r="C144">
            <v>5.16</v>
          </cell>
          <cell r="F144">
            <v>5.01</v>
          </cell>
          <cell r="I144">
            <v>1457487</v>
          </cell>
          <cell r="J144">
            <v>7453360.2800000003</v>
          </cell>
        </row>
        <row r="145">
          <cell r="B145" t="str">
            <v>TANTALIZER</v>
          </cell>
          <cell r="C145">
            <v>2.0299999999999998</v>
          </cell>
          <cell r="F145">
            <v>2.08</v>
          </cell>
          <cell r="I145">
            <v>1212242</v>
          </cell>
          <cell r="J145">
            <v>2428249.2400000002</v>
          </cell>
        </row>
        <row r="146">
          <cell r="B146" t="str">
            <v>THOMASWY</v>
          </cell>
          <cell r="C146">
            <v>1.85</v>
          </cell>
          <cell r="F146">
            <v>1.85</v>
          </cell>
          <cell r="I146">
            <v>266150</v>
          </cell>
          <cell r="J146">
            <v>476938.92</v>
          </cell>
        </row>
        <row r="147">
          <cell r="B147" t="str">
            <v>TIP</v>
          </cell>
          <cell r="C147">
            <v>3.47</v>
          </cell>
          <cell r="F147">
            <v>3.45</v>
          </cell>
          <cell r="I147">
            <v>669145</v>
          </cell>
          <cell r="J147">
            <v>2306644.77</v>
          </cell>
        </row>
        <row r="148">
          <cell r="B148" t="str">
            <v>TOTAL</v>
          </cell>
          <cell r="C148">
            <v>670</v>
          </cell>
          <cell r="F148">
            <v>670</v>
          </cell>
          <cell r="I148">
            <v>12073</v>
          </cell>
          <cell r="J148">
            <v>7896027.9000000004</v>
          </cell>
        </row>
        <row r="149">
          <cell r="B149" t="str">
            <v>TRANSCOHOT</v>
          </cell>
          <cell r="C149">
            <v>114.65</v>
          </cell>
          <cell r="F149">
            <v>114.65</v>
          </cell>
          <cell r="I149">
            <v>166091</v>
          </cell>
          <cell r="J149">
            <v>19310054.550000001</v>
          </cell>
        </row>
        <row r="150">
          <cell r="B150" t="str">
            <v>TRANSCORP</v>
          </cell>
          <cell r="C150">
            <v>53</v>
          </cell>
          <cell r="F150">
            <v>53.6</v>
          </cell>
          <cell r="I150">
            <v>4795547</v>
          </cell>
          <cell r="J150">
            <v>256443760.44999999</v>
          </cell>
        </row>
        <row r="151">
          <cell r="B151" t="str">
            <v>TRANSPOWER</v>
          </cell>
          <cell r="C151">
            <v>349.8</v>
          </cell>
          <cell r="F151">
            <v>349.8</v>
          </cell>
          <cell r="I151">
            <v>22883</v>
          </cell>
          <cell r="J151">
            <v>7205856.7000000002</v>
          </cell>
        </row>
        <row r="152">
          <cell r="B152" t="str">
            <v>TRIPPLEG</v>
          </cell>
          <cell r="C152">
            <v>2.4700000000000002</v>
          </cell>
          <cell r="F152">
            <v>2.23</v>
          </cell>
          <cell r="I152">
            <v>400878</v>
          </cell>
          <cell r="J152">
            <v>894921.84</v>
          </cell>
        </row>
        <row r="153">
          <cell r="B153" t="str">
            <v>UACN</v>
          </cell>
          <cell r="C153">
            <v>36.049999999999997</v>
          </cell>
          <cell r="F153">
            <v>36.049999999999997</v>
          </cell>
          <cell r="I153">
            <v>601623</v>
          </cell>
          <cell r="J153">
            <v>21681405.550000001</v>
          </cell>
        </row>
        <row r="154">
          <cell r="B154" t="str">
            <v>UBA</v>
          </cell>
          <cell r="C154">
            <v>37.75</v>
          </cell>
          <cell r="F154">
            <v>38</v>
          </cell>
          <cell r="I154">
            <v>20448431</v>
          </cell>
          <cell r="J154">
            <v>775568275.45000005</v>
          </cell>
        </row>
        <row r="155">
          <cell r="B155" t="str">
            <v>UCAP</v>
          </cell>
          <cell r="C155">
            <v>22.55</v>
          </cell>
          <cell r="F155">
            <v>22.9</v>
          </cell>
          <cell r="I155">
            <v>7238713</v>
          </cell>
          <cell r="J155">
            <v>164573160.5</v>
          </cell>
        </row>
        <row r="156">
          <cell r="B156" t="str">
            <v>UNILEVER</v>
          </cell>
          <cell r="C156">
            <v>37.799999999999997</v>
          </cell>
          <cell r="F156">
            <v>37.799999999999997</v>
          </cell>
          <cell r="I156">
            <v>158544</v>
          </cell>
          <cell r="J156">
            <v>6028777</v>
          </cell>
        </row>
        <row r="157">
          <cell r="B157" t="str">
            <v>UNIVINSURE</v>
          </cell>
          <cell r="C157">
            <v>0.69</v>
          </cell>
          <cell r="F157">
            <v>0.69</v>
          </cell>
          <cell r="I157">
            <v>13088424</v>
          </cell>
          <cell r="J157">
            <v>9004829.5399999991</v>
          </cell>
        </row>
        <row r="158">
          <cell r="B158" t="str">
            <v>UPDC</v>
          </cell>
          <cell r="C158">
            <v>2.15</v>
          </cell>
          <cell r="F158">
            <v>2.36</v>
          </cell>
          <cell r="I158">
            <v>23560295</v>
          </cell>
          <cell r="J158">
            <v>54413758.409999996</v>
          </cell>
        </row>
        <row r="159">
          <cell r="B159" t="str">
            <v>UPDCREIT</v>
          </cell>
          <cell r="C159">
            <v>6</v>
          </cell>
          <cell r="F159">
            <v>6.2</v>
          </cell>
          <cell r="I159">
            <v>1232041</v>
          </cell>
          <cell r="J159">
            <v>7601722.2999999998</v>
          </cell>
        </row>
        <row r="160">
          <cell r="B160" t="str">
            <v>UPL</v>
          </cell>
          <cell r="C160">
            <v>5.04</v>
          </cell>
          <cell r="F160">
            <v>5.04</v>
          </cell>
          <cell r="I160">
            <v>43812</v>
          </cell>
          <cell r="J160">
            <v>220380.84</v>
          </cell>
        </row>
        <row r="161">
          <cell r="B161" t="str">
            <v>VERITASKAP</v>
          </cell>
          <cell r="C161">
            <v>1.28</v>
          </cell>
          <cell r="F161">
            <v>1.18</v>
          </cell>
          <cell r="I161">
            <v>13107849</v>
          </cell>
          <cell r="J161">
            <v>15761407.93</v>
          </cell>
        </row>
        <row r="162">
          <cell r="B162" t="str">
            <v>VFDGROUP</v>
          </cell>
          <cell r="C162">
            <v>44.4</v>
          </cell>
          <cell r="F162">
            <v>44.4</v>
          </cell>
          <cell r="I162">
            <v>513208</v>
          </cell>
          <cell r="J162">
            <v>22415061.199999999</v>
          </cell>
        </row>
        <row r="163">
          <cell r="B163" t="str">
            <v>VITAFOAM</v>
          </cell>
          <cell r="C163">
            <v>32.35</v>
          </cell>
          <cell r="F163">
            <v>34.35</v>
          </cell>
          <cell r="I163">
            <v>8637002</v>
          </cell>
          <cell r="J163">
            <v>272249102.85000002</v>
          </cell>
        </row>
        <row r="164">
          <cell r="B164" t="str">
            <v>WAPCO</v>
          </cell>
          <cell r="C164">
            <v>70.650000000000006</v>
          </cell>
          <cell r="F164">
            <v>70.900000000000006</v>
          </cell>
          <cell r="I164">
            <v>2487540</v>
          </cell>
          <cell r="J164">
            <v>175113433.5</v>
          </cell>
        </row>
        <row r="165">
          <cell r="B165" t="str">
            <v>WAPIC</v>
          </cell>
          <cell r="C165">
            <v>2.2999999999999998</v>
          </cell>
          <cell r="F165">
            <v>2.4900000000000002</v>
          </cell>
          <cell r="I165">
            <v>1882462</v>
          </cell>
          <cell r="J165">
            <v>4693185.88</v>
          </cell>
        </row>
        <row r="166">
          <cell r="B166" t="str">
            <v>WEMABANK</v>
          </cell>
          <cell r="C166">
            <v>11.4</v>
          </cell>
          <cell r="F166">
            <v>11.35</v>
          </cell>
          <cell r="I166">
            <v>13148547</v>
          </cell>
          <cell r="J166">
            <v>145032571.05000001</v>
          </cell>
        </row>
        <row r="167">
          <cell r="B167" t="str">
            <v>ZENITHBANK</v>
          </cell>
          <cell r="C167">
            <v>50</v>
          </cell>
          <cell r="F167">
            <v>50.3</v>
          </cell>
          <cell r="I167">
            <v>40537817</v>
          </cell>
          <cell r="J167">
            <v>2034895635.8000009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64DF-60A7-4340-AD10-7D10E8820F77}">
  <dimension ref="B1:BB353"/>
  <sheetViews>
    <sheetView tabSelected="1" zoomScale="90" zoomScaleNormal="90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0" width="9.109375" hidden="1" customWidth="1"/>
    <col min="51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45694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COUNTIFS(W9:W314,"&gt;"&amp;LARGE(W9:W314,MIN(AH4,COUNT(W9:W314))))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204616</v>
      </c>
      <c r="J9" s="45">
        <v>681576.86</v>
      </c>
      <c r="K9" s="46">
        <v>3.3333333333333437E-2</v>
      </c>
      <c r="L9" s="47"/>
      <c r="N9" s="70" t="str">
        <f t="array" ref="N9:N18">IF(N7=1,AG9:AG18,IF(N7=2,AM9:AM18,IF(N7=3,AD9:AD18,IF(N7=4,AJ9:AJ18,IF(N7=5,AP9:AP18,IF(N7=6,AS9:AS18))))))</f>
        <v>ETERNA</v>
      </c>
      <c r="O9" s="71">
        <f>VLOOKUP(N9,$B$9:$F$1048576,5,FALSE)</f>
        <v>33.35</v>
      </c>
      <c r="P9" s="48" t="str">
        <f>IF($T$8="change",ROUNDUP((T9*1),1)&amp;"%",IF($T$8="YTD",ROUNDUP((T9*100),0)&amp;"%",T9))</f>
        <v>9.9%</v>
      </c>
      <c r="T9" s="49">
        <f>IF($T$8="Change",VLOOKUP(N9,$B$9:$H$1048576,7,FALSE),IF($T$8="YTD",VLOOKUP(N9,$B$9:$K$1048576,10,FALSE),IF($T$8="Volume",VLOOKUP(N9,$B$9:$J$1048576,8,FALSE),IF($T$8="value",VLOOKUP(N9,$B$9:$J$1048576,9,FALSE)))))</f>
        <v>9.8846787479406917</v>
      </c>
      <c r="V9" s="7" t="str">
        <f t="shared" ref="V9:V72" si="0">IF(ISTEXT(B9),B9,"")</f>
        <v>ABBEYBDS</v>
      </c>
      <c r="W9" s="50">
        <f>IF(ISTEXT(B9),H9,"")/100</f>
        <v>0</v>
      </c>
      <c r="X9" s="50">
        <f t="shared" ref="X9:X72" si="1">IF(ISTEXT(B9),K9,"")</f>
        <v>3.3333333333333437E-2</v>
      </c>
      <c r="Y9" s="51">
        <f t="shared" ref="Y9:Y72" si="2">IF(ISTEXT(B9),I9,"")</f>
        <v>204616</v>
      </c>
      <c r="Z9" s="51">
        <f t="shared" ref="Z9:Z72" si="3">IF(ISTEXT(B9),J9,"")</f>
        <v>681576.86</v>
      </c>
      <c r="AA9" s="8">
        <v>1</v>
      </c>
      <c r="AB9" s="52" t="str" cm="1">
        <f t="array" ref="AB9">IF($AC9="","",INDEX($V$9:$V$314,SMALL(IF($W$9:$W$314=$AC9,ROW($V$9:$V$314)-ROW($V$9)+1),COUNTIFS($AC$9:AC9,AC9))))</f>
        <v>TRIPPLEG</v>
      </c>
      <c r="AC9" s="53">
        <f>IF(ROWS($AC$9:AC9)&lt;=$AC$5,SMALL($W$9:$W$314,ROWS($AC$9:AC9)),"")</f>
        <v>-9.7165991902834092E-2</v>
      </c>
      <c r="AD9" s="54" t="str">
        <f>INDEX($V$9:$Z$314,MATCH(AE9,$W$9:$W$314,0)+0,1)</f>
        <v>TRIPPLEG</v>
      </c>
      <c r="AE9" s="55">
        <f>_xlfn.MINIFS($W$9:$W$314,$W$9:$W$314,"&lt;&gt;0")</f>
        <v>-9.7165991902834092E-2</v>
      </c>
      <c r="AF9" s="55"/>
      <c r="AG9" s="52" t="str" cm="1">
        <f t="array" ref="AG9">IF($AH9="","",INDEX($V$9:$V$314,SMALL(IF($W$9:$W$314=$AH9,ROW($V$9:$V$314)-ROW($V$9)+1),COUNTIFS($AH$9:AH9,AH9))))</f>
        <v>ETERNA</v>
      </c>
      <c r="AH9" s="53">
        <f>IF(ROWS($AH$9:AH9)&lt;=$AH$5,LARGE($W$9:$W$314,ROWS($AH$9:AH9)),"")</f>
        <v>9.8846787479406922E-2</v>
      </c>
      <c r="AJ9" s="54" t="str">
        <f>INDEX($V$9:$Z$314,MATCH(AK9,$X$9:$X$314,0)+0,1)</f>
        <v>SUNUASSUR</v>
      </c>
      <c r="AK9" s="55">
        <f>_xlfn.MINIFS($X$9:$X$314,$X$9:$X$314,"&lt;&gt;0")</f>
        <v>-0.53395348837209311</v>
      </c>
      <c r="AM9" s="54" t="str">
        <f>INDEX($V$9:$Z$314,MATCH(AN9,$X$9:$X$314,0)+0,1)</f>
        <v>CHELLARAM</v>
      </c>
      <c r="AN9" s="55">
        <f>LARGE($X$9:$X$314,AA9)</f>
        <v>1.1324324324324322</v>
      </c>
      <c r="AP9" s="54" t="str">
        <f>INDEX($V$9:$Z$314,MATCH(AQ9,$Y$9:$Y$314,0)+0,1)</f>
        <v>ACCESSCORP</v>
      </c>
      <c r="AQ9" s="56">
        <f>LARGE($Y$9:$Y$314,AA9)</f>
        <v>61592618</v>
      </c>
      <c r="AR9" s="56"/>
      <c r="AS9" s="54" t="str">
        <f>INDEX($V$9:$Z$314,MATCH(AT9,$Z$9:$Z$314,0)+0,1)</f>
        <v>GEREGU</v>
      </c>
      <c r="AT9" s="57">
        <f>LARGE($Z$9:$Z$314,AA9)</f>
        <v>8282027565</v>
      </c>
    </row>
    <row r="10" spans="2:46" x14ac:dyDescent="0.3">
      <c r="B10" s="58" t="s">
        <v>26</v>
      </c>
      <c r="C10" s="41">
        <v>1.1399999999999999</v>
      </c>
      <c r="D10" s="59">
        <v>1.1399999999999999</v>
      </c>
      <c r="E10" s="59">
        <v>1.1399999999999999</v>
      </c>
      <c r="F10" s="42">
        <v>1.1399999999999999</v>
      </c>
      <c r="G10" s="43">
        <v>0</v>
      </c>
      <c r="H10" s="43">
        <v>0</v>
      </c>
      <c r="I10" s="44">
        <v>112803</v>
      </c>
      <c r="J10" s="60">
        <v>132282.51999999999</v>
      </c>
      <c r="K10" s="46">
        <v>-7.3170731707317138E-2</v>
      </c>
      <c r="L10" s="47"/>
      <c r="N10" s="70" t="str">
        <v>CADBURY</v>
      </c>
      <c r="O10" s="71">
        <f>VLOOKUP(N10,$B$9:$F$1048576,5,FALSE)</f>
        <v>26.7</v>
      </c>
      <c r="P10" s="48" t="str">
        <f t="shared" ref="P10:P18" si="4">IF($T$8="change",ROUNDUP((T10*1),1)&amp;"%",IF($T$8="YTD",ROUNDUP((T10*100),0)&amp;"%",T10))</f>
        <v>9.9%</v>
      </c>
      <c r="T10" s="49">
        <f>IF($T$8="Change",VLOOKUP(N10,$B$9:$H$1048576,7,FALSE),IF($T$8="YTD",VLOOKUP(N10,$B$9:$K$1048576,10,FALSE),IF($T$8="Volume",VLOOKUP(N10,$B$9:$J$1048576,8,FALSE),IF($T$8="value",VLOOKUP(N10,$B$9:$J$1048576,9,FALSE)))))</f>
        <v>9.8765432098765373</v>
      </c>
      <c r="V10" s="7" t="str">
        <f t="shared" si="0"/>
        <v>ABCTRANS</v>
      </c>
      <c r="W10" s="50">
        <f t="shared" ref="W10:W73" si="5">IF(ISTEXT(B10),H10,"")/100</f>
        <v>0</v>
      </c>
      <c r="X10" s="50">
        <f t="shared" si="1"/>
        <v>-7.3170731707317138E-2</v>
      </c>
      <c r="Y10" s="51">
        <f t="shared" si="2"/>
        <v>112803</v>
      </c>
      <c r="Z10" s="51">
        <f t="shared" si="3"/>
        <v>132282.51999999999</v>
      </c>
      <c r="AA10" s="8">
        <v>2</v>
      </c>
      <c r="AB10" s="52" t="str" cm="1">
        <f t="array" ref="AB10">IF($AC10="","",INDEX($V$9:$V$314,SMALL(IF($W$9:$W$314=$AC10,ROW($V$9:$V$314)-ROW($V$9)+1),COUNTIFS($AC$9:AC10,AC10))))</f>
        <v>GOLDBREW</v>
      </c>
      <c r="AC10" s="53">
        <f>IF(ROWS($AC$9:AC10)&lt;=$AC$5,SMALL($W$9:$W$314,ROWS($AC$9:AC10)),"")</f>
        <v>-8.9120370370370419E-2</v>
      </c>
      <c r="AD10" s="54" t="str">
        <f>INDEX($V$9:$Z$314,MATCH(AE10,$W$9:$W$314,0)+0,1)</f>
        <v>GOLDBREW</v>
      </c>
      <c r="AE10" s="55">
        <f>SMALL($W$9:$W$314,AA10)</f>
        <v>-8.9120370370370419E-2</v>
      </c>
      <c r="AF10" s="55"/>
      <c r="AG10" s="52" t="str" cm="1">
        <f t="array" ref="AG10">IF($AH10="","",INDEX($V$9:$V$314,SMALL(IF($W$9:$W$314=$AH10,ROW($V$9:$V$314)-ROW($V$9)+1),COUNTIFS($AH$9:AH10,AH10))))</f>
        <v>CADBURY</v>
      </c>
      <c r="AH10" s="53">
        <f>IF(ROWS($AH$9:AH10)&lt;=$AH$5,LARGE($W$9:$W$314,ROWS($AH$9:AH10)),"")</f>
        <v>9.8765432098765371E-2</v>
      </c>
      <c r="AJ10" s="54" t="str">
        <f>INDEX($V$9:$Z$314,MATCH(AK10,$X$9:$X$314,0)+0,1)</f>
        <v>EUNISELL</v>
      </c>
      <c r="AK10" s="55">
        <f>SMALL($X$9:$X$314,AA10)</f>
        <v>-0.30773222625843277</v>
      </c>
      <c r="AM10" s="54" t="str">
        <f>INDEX($V$9:$Z$314,MATCH(AN10,$X$9:$X$314,0)+0,1)</f>
        <v>SCOA</v>
      </c>
      <c r="AN10" s="55">
        <f>LARGE($X$9:$X$314,AA10)</f>
        <v>0.7815533980582523</v>
      </c>
      <c r="AP10" s="54" t="str">
        <f>INDEX($V$9:$Z$314,MATCH(AQ10,$Y$9:$Y$314,0)+0,1)</f>
        <v>STERLINGNG</v>
      </c>
      <c r="AQ10" s="56">
        <f>LARGE($Y$9:$Y$314,AA10)</f>
        <v>50160003</v>
      </c>
      <c r="AR10" s="56"/>
      <c r="AS10" s="54" t="str">
        <f>INDEX($V$9:$Z$314,MATCH(AT10,$Z$9:$Z$314,0)+0,1)</f>
        <v>ZENITHBANK</v>
      </c>
      <c r="AT10" s="57">
        <f>LARGE($Z$9:$Z$314,AA10)</f>
        <v>2034895635.8000009</v>
      </c>
    </row>
    <row r="11" spans="2:46" x14ac:dyDescent="0.3">
      <c r="B11" s="58" t="s">
        <v>27</v>
      </c>
      <c r="C11" s="41">
        <v>2.72</v>
      </c>
      <c r="D11" s="59">
        <v>2.72</v>
      </c>
      <c r="E11" s="59">
        <v>2.72</v>
      </c>
      <c r="F11" s="42">
        <v>2.72</v>
      </c>
      <c r="G11" s="43">
        <v>0</v>
      </c>
      <c r="H11" s="43">
        <v>0</v>
      </c>
      <c r="I11" s="44">
        <v>36839</v>
      </c>
      <c r="J11" s="60">
        <v>107963.56</v>
      </c>
      <c r="K11" s="46">
        <v>-9.3333333333333268E-2</v>
      </c>
      <c r="L11" s="47"/>
      <c r="N11" s="70" t="str">
        <v>FIDSON</v>
      </c>
      <c r="O11" s="71">
        <f>VLOOKUP(N11,$B$9:$F$1048576,5,FALSE)</f>
        <v>19.100000000000001</v>
      </c>
      <c r="P11" s="48" t="str">
        <f t="shared" si="4"/>
        <v>9.8%</v>
      </c>
      <c r="T11" s="49">
        <f>IF($T$8="Change",VLOOKUP(N11,$B$9:$H$1048576,7,FALSE),IF($T$8="YTD",VLOOKUP(N11,$B$9:$K$1048576,10,FALSE),IF($T$8="Volume",VLOOKUP(N11,$B$9:$J$1048576,8,FALSE),IF($T$8="value",VLOOKUP(N11,$B$9:$J$1048576,9,FALSE)))))</f>
        <v>9.7701149425287532</v>
      </c>
      <c r="V11" s="7" t="str">
        <f t="shared" si="0"/>
        <v>ACADEMY</v>
      </c>
      <c r="W11" s="50">
        <f t="shared" si="5"/>
        <v>0</v>
      </c>
      <c r="X11" s="50">
        <f t="shared" si="1"/>
        <v>-9.3333333333333268E-2</v>
      </c>
      <c r="Y11" s="51">
        <f t="shared" si="2"/>
        <v>36839</v>
      </c>
      <c r="Z11" s="51">
        <f t="shared" si="3"/>
        <v>107963.56</v>
      </c>
      <c r="AA11" s="8">
        <v>3</v>
      </c>
      <c r="AB11" s="52" t="str" cm="1">
        <f t="array" ref="AB11">IF($AC11="","",INDEX($V$9:$V$314,SMALL(IF($W$9:$W$314=$AC11,ROW($V$9:$V$314)-ROW($V$9)+1),COUNTIFS($AC$9:AC11,AC11))))</f>
        <v>VERITASKAP</v>
      </c>
      <c r="AC11" s="53">
        <f>IF(ROWS($AC$9:AC11)&lt;=$AC$5,SMALL($W$9:$W$314,ROWS($AC$9:AC11)),"")</f>
        <v>-7.8125000000000069E-2</v>
      </c>
      <c r="AD11" s="54" t="str">
        <f>INDEX($V$9:$Z$314,MATCH(AE11,$W$9:$W$314,0)+0,1)</f>
        <v>VERITASKAP</v>
      </c>
      <c r="AE11" s="55">
        <f>SMALL($W$9:$W$314,AA11)</f>
        <v>-7.8125000000000069E-2</v>
      </c>
      <c r="AF11" s="55"/>
      <c r="AG11" s="52" t="str" cm="1">
        <f t="array" ref="AG11">IF($AH11="","",INDEX($V$9:$V$314,SMALL(IF($W$9:$W$314=$AH11,ROW($V$9:$V$314)-ROW($V$9)+1),COUNTIFS($AH$9:AH11,AH11))))</f>
        <v>FIDSON</v>
      </c>
      <c r="AH11" s="53">
        <f>IF(ROWS($AH$9:AH11)&lt;=$AH$5,LARGE($W$9:$W$314,ROWS($AH$9:AH11)),"")</f>
        <v>9.7701149425287528E-2</v>
      </c>
      <c r="AJ11" s="54" t="str">
        <f>INDEX($V$9:$Z$314,MATCH(AK11,$X$9:$X$314,0)+0,1)</f>
        <v>MRS</v>
      </c>
      <c r="AK11" s="55">
        <f>SMALL($X$9:$X$314,AA11)</f>
        <v>-0.22865013774104692</v>
      </c>
      <c r="AM11" s="54" t="str">
        <f>INDEX($V$9:$Z$314,MATCH(AN11,$X$9:$X$314,0)+0,1)</f>
        <v>NNFM</v>
      </c>
      <c r="AN11" s="55">
        <f>LARGE($X$9:$X$314,AA11)</f>
        <v>0.66970387243735763</v>
      </c>
      <c r="AP11" s="54" t="str">
        <f>INDEX($V$9:$Z$314,MATCH(AQ11,$Y$9:$Y$314,0)+0,1)</f>
        <v>ZENITHBANK</v>
      </c>
      <c r="AQ11" s="56">
        <f>LARGE($Y$9:$Y$314,AA11)</f>
        <v>40537817</v>
      </c>
      <c r="AR11" s="56"/>
      <c r="AS11" s="54" t="str">
        <f>INDEX($V$9:$Z$314,MATCH(AT11,$Z$9:$Z$314,0)+0,1)</f>
        <v>PRESCO</v>
      </c>
      <c r="AT11" s="57">
        <f>LARGE($Z$9:$Z$314,AA11)</f>
        <v>1791911728.8</v>
      </c>
    </row>
    <row r="12" spans="2:46" x14ac:dyDescent="0.3">
      <c r="B12" s="58" t="s">
        <v>28</v>
      </c>
      <c r="C12" s="41">
        <v>27.8</v>
      </c>
      <c r="D12" s="41">
        <v>28.15</v>
      </c>
      <c r="E12" s="41">
        <v>27.35</v>
      </c>
      <c r="F12" s="42">
        <v>27.6</v>
      </c>
      <c r="G12" s="43">
        <v>-0.19999999999999929</v>
      </c>
      <c r="H12" s="43">
        <v>-0.71942446043165209</v>
      </c>
      <c r="I12" s="44">
        <v>61592618</v>
      </c>
      <c r="J12" s="60">
        <v>1691416536.299999</v>
      </c>
      <c r="K12" s="46">
        <v>0.15723270440251569</v>
      </c>
      <c r="L12" s="47"/>
      <c r="N12" s="70" t="str">
        <v>UPDC</v>
      </c>
      <c r="O12" s="71">
        <f>VLOOKUP(N12,$B$9:$F$1048576,5,FALSE)</f>
        <v>2.36</v>
      </c>
      <c r="P12" s="48" t="str">
        <f t="shared" si="4"/>
        <v>9.8%</v>
      </c>
      <c r="T12" s="49">
        <f>IF($T$8="Change",VLOOKUP(N12,$B$9:$H$1048576,7,FALSE),IF($T$8="YTD",VLOOKUP(N12,$B$9:$K$1048576,10,FALSE),IF($T$8="Volume",VLOOKUP(N12,$B$9:$J$1048576,8,FALSE),IF($T$8="value",VLOOKUP(N12,$B$9:$J$1048576,9,FALSE)))))</f>
        <v>9.7674418604651141</v>
      </c>
      <c r="V12" s="7" t="str">
        <f t="shared" si="0"/>
        <v>ACCESSCORP</v>
      </c>
      <c r="W12" s="50">
        <f t="shared" si="5"/>
        <v>-7.1942446043165211E-3</v>
      </c>
      <c r="X12" s="50">
        <f t="shared" si="1"/>
        <v>0.15723270440251569</v>
      </c>
      <c r="Y12" s="51">
        <f t="shared" si="2"/>
        <v>61592618</v>
      </c>
      <c r="Z12" s="51">
        <f t="shared" si="3"/>
        <v>1691416536.299999</v>
      </c>
      <c r="AA12" s="8">
        <v>4</v>
      </c>
      <c r="AB12" s="52" t="str" cm="1">
        <f t="array" ref="AB12">IF($AC12="","",INDEX($V$9:$V$314,SMALL(IF($W$9:$W$314=$AC12,ROW($V$9:$V$314)-ROW($V$9)+1),COUNTIFS($AC$9:AC12,AC12))))</f>
        <v>CAVERTON</v>
      </c>
      <c r="AC12" s="53">
        <f>IF(ROWS($AC$9:AC12)&lt;=$AC$5,SMALL($W$9:$W$314,ROWS($AC$9:AC12)),"")</f>
        <v>-5.5299539170506964E-2</v>
      </c>
      <c r="AD12" s="54" t="str">
        <f>INDEX($V$9:$Z$314,MATCH(AE12,$W$9:$W$314,0)+0,1)</f>
        <v>CAVERTON</v>
      </c>
      <c r="AE12" s="55">
        <f>SMALL($W$9:$W$314,AA12)</f>
        <v>-5.5299539170506964E-2</v>
      </c>
      <c r="AF12" s="55"/>
      <c r="AG12" s="52" t="str" cm="1">
        <f t="array" ref="AG12">IF($AH12="","",INDEX($V$9:$V$314,SMALL(IF($W$9:$W$314=$AH12,ROW($V$9:$V$314)-ROW($V$9)+1),COUNTIFS($AH$9:AH12,AH12))))</f>
        <v>UPDC</v>
      </c>
      <c r="AH12" s="53">
        <f>IF(ROWS($AH$9:AH12)&lt;=$AH$5,LARGE($W$9:$W$314,ROWS($AH$9:AH12)),"")</f>
        <v>9.7674418604651148E-2</v>
      </c>
      <c r="AJ12" s="54" t="str">
        <f>INDEX($V$9:$Z$314,MATCH(AK12,$X$9:$X$314,0)+0,1)</f>
        <v>DANGCEM</v>
      </c>
      <c r="AK12" s="55">
        <f>SMALL($X$9:$X$314,AA12)</f>
        <v>-0.17710944026733499</v>
      </c>
      <c r="AM12" s="54" t="str">
        <f>INDEX($V$9:$Z$314,MATCH(AN12,$X$9:$X$314,0)+0,1)</f>
        <v>HONYFLOUR</v>
      </c>
      <c r="AN12" s="55">
        <f>LARGE($X$9:$X$314,AA12)</f>
        <v>0.50793650793650791</v>
      </c>
      <c r="AP12" s="54" t="str">
        <f>INDEX($V$9:$Z$314,MATCH(AQ12,$Y$9:$Y$314,0)+0,1)</f>
        <v>FBNH</v>
      </c>
      <c r="AQ12" s="56">
        <f>LARGE($Y$9:$Y$314,AA12)</f>
        <v>38767267</v>
      </c>
      <c r="AR12" s="56"/>
      <c r="AS12" s="54" t="str">
        <f>INDEX($V$9:$Z$314,MATCH(AT12,$Z$9:$Z$314,0)+0,1)</f>
        <v>ACCESSCORP</v>
      </c>
      <c r="AT12" s="57">
        <f>LARGE($Z$9:$Z$314,AA12)</f>
        <v>1691416536.299999</v>
      </c>
    </row>
    <row r="13" spans="2:46" x14ac:dyDescent="0.3">
      <c r="B13" s="58" t="s">
        <v>29</v>
      </c>
      <c r="C13" s="41">
        <v>29.8</v>
      </c>
      <c r="D13" s="59">
        <v>29.8</v>
      </c>
      <c r="E13" s="59">
        <v>28.15</v>
      </c>
      <c r="F13" s="42">
        <v>29.75</v>
      </c>
      <c r="G13" s="43">
        <v>-5.0000000000000711E-2</v>
      </c>
      <c r="H13" s="43">
        <v>-0.16778523489933125</v>
      </c>
      <c r="I13" s="44">
        <v>4985391</v>
      </c>
      <c r="J13" s="60">
        <v>140793233.5</v>
      </c>
      <c r="K13" s="46">
        <v>0.44768856447688554</v>
      </c>
      <c r="L13" s="47"/>
      <c r="N13" s="70" t="str">
        <v>DEAPCAP</v>
      </c>
      <c r="O13" s="71">
        <f>VLOOKUP(N13,$B$9:$F$1048576,5,FALSE)</f>
        <v>1.05</v>
      </c>
      <c r="P13" s="48" t="str">
        <f t="shared" si="4"/>
        <v>9.4%</v>
      </c>
      <c r="T13" s="49">
        <f>IF($T$8="Change",VLOOKUP(N13,$B$9:$H$1048576,7,FALSE),IF($T$8="YTD",VLOOKUP(N13,$B$9:$K$1048576,10,FALSE),IF($T$8="Volume",VLOOKUP(N13,$B$9:$J$1048576,8,FALSE),IF($T$8="value",VLOOKUP(N13,$B$9:$J$1048576,9,FALSE)))))</f>
        <v>9.3750000000000089</v>
      </c>
      <c r="V13" s="7" t="str">
        <f t="shared" si="0"/>
        <v>AFRIPRUD</v>
      </c>
      <c r="W13" s="50">
        <f t="shared" si="5"/>
        <v>-1.6778523489933126E-3</v>
      </c>
      <c r="X13" s="50">
        <f t="shared" si="1"/>
        <v>0.44768856447688554</v>
      </c>
      <c r="Y13" s="51">
        <f t="shared" si="2"/>
        <v>4985391</v>
      </c>
      <c r="Z13" s="51">
        <f t="shared" si="3"/>
        <v>140793233.5</v>
      </c>
      <c r="AA13" s="8">
        <v>5</v>
      </c>
      <c r="AB13" s="52" t="str" cm="1">
        <f t="array" ref="AB13">IF($AC13="","",INDEX($V$9:$V$314,SMALL(IF($W$9:$W$314=$AC13,ROW($V$9:$V$314)-ROW($V$9)+1),COUNTIFS($AC$9:AC13,AC13))))</f>
        <v>REGALINS</v>
      </c>
      <c r="AC13" s="53">
        <f>IF(ROWS($AC$9:AC13)&lt;=$AC$5,SMALL($W$9:$W$314,ROWS($AC$9:AC13)),"")</f>
        <v>-4.0540540540540577E-2</v>
      </c>
      <c r="AD13" s="54" t="str">
        <f>INDEX($V$9:$Z$314,MATCH(AE13,$W$9:$W$314,0)+0,1)</f>
        <v>REGALINS</v>
      </c>
      <c r="AE13" s="55">
        <f>SMALL($W$9:$W$314,AA13)</f>
        <v>-4.0540540540540577E-2</v>
      </c>
      <c r="AF13" s="55"/>
      <c r="AG13" s="52" t="str" cm="1">
        <f t="array" ref="AG13">IF($AH13="","",INDEX($V$9:$V$314,SMALL(IF($W$9:$W$314=$AH13,ROW($V$9:$V$314)-ROW($V$9)+1),COUNTIFS($AH$9:AH13,AH13))))</f>
        <v>DEAPCAP</v>
      </c>
      <c r="AH13" s="53">
        <f>IF(ROWS($AH$9:AH13)&lt;=$AH$5,LARGE($W$9:$W$314,ROWS($AH$9:AH13)),"")</f>
        <v>9.3750000000000083E-2</v>
      </c>
      <c r="AJ13" s="54" t="str">
        <f>INDEX($V$9:$Z$314,MATCH(AK13,$X$9:$X$314,0)+0,1)</f>
        <v>MAYBAKER</v>
      </c>
      <c r="AK13" s="55">
        <f>SMALL($X$9:$X$314,AA13)</f>
        <v>-0.17553191489361708</v>
      </c>
      <c r="AM13" s="54" t="str">
        <f>INDEX($V$9:$Z$314,MATCH(AN13,$X$9:$X$314,0)+0,1)</f>
        <v>VITAFOAM</v>
      </c>
      <c r="AN13" s="55">
        <f>LARGE($X$9:$X$314,AA13)</f>
        <v>0.49347826086956537</v>
      </c>
      <c r="AP13" s="54" t="str">
        <f>INDEX($V$9:$Z$314,MATCH(AQ13,$Y$9:$Y$314,0)+0,1)</f>
        <v>UPDC</v>
      </c>
      <c r="AQ13" s="56">
        <f>LARGE($Y$9:$Y$314,AA13)</f>
        <v>23560295</v>
      </c>
      <c r="AR13" s="56"/>
      <c r="AS13" s="54" t="str">
        <f>INDEX($V$9:$Z$314,MATCH(AT13,$Z$9:$Z$314,0)+0,1)</f>
        <v>FBNH</v>
      </c>
      <c r="AT13" s="57">
        <f>LARGE($Z$9:$Z$314,AA13)</f>
        <v>1245070207.5</v>
      </c>
    </row>
    <row r="14" spans="2:46" x14ac:dyDescent="0.3">
      <c r="B14" s="58" t="s">
        <v>30</v>
      </c>
      <c r="C14" s="41">
        <v>1.71</v>
      </c>
      <c r="D14" s="41">
        <v>1.75</v>
      </c>
      <c r="E14" s="41">
        <v>1.69</v>
      </c>
      <c r="F14" s="42">
        <v>1.69</v>
      </c>
      <c r="G14" s="43">
        <v>-2.0000000000000018E-2</v>
      </c>
      <c r="H14" s="43">
        <v>-1.1695906432748548</v>
      </c>
      <c r="I14" s="44">
        <v>5147649</v>
      </c>
      <c r="J14" s="60">
        <v>8822391.1099999994</v>
      </c>
      <c r="K14" s="46">
        <v>0.18181818181818188</v>
      </c>
      <c r="L14" s="47"/>
      <c r="N14" s="70" t="str">
        <v>SOVRENINS</v>
      </c>
      <c r="O14" s="71">
        <f>VLOOKUP(N14,$B$9:$F$1048576,5,FALSE)</f>
        <v>1.2</v>
      </c>
      <c r="P14" s="48" t="str">
        <f t="shared" si="4"/>
        <v>9.1%</v>
      </c>
      <c r="T14" s="49">
        <f>IF($T$8="Change",VLOOKUP(N14,$B$9:$H$1048576,7,FALSE),IF($T$8="YTD",VLOOKUP(N14,$B$9:$K$1048576,10,FALSE),IF($T$8="Volume",VLOOKUP(N14,$B$9:$J$1048576,8,FALSE),IF($T$8="value",VLOOKUP(N14,$B$9:$J$1048576,9,FALSE)))))</f>
        <v>9.0909090909090793</v>
      </c>
      <c r="V14" s="7" t="str">
        <f t="shared" si="0"/>
        <v>AIICO</v>
      </c>
      <c r="W14" s="50">
        <f t="shared" si="5"/>
        <v>-1.1695906432748548E-2</v>
      </c>
      <c r="X14" s="50">
        <f t="shared" si="1"/>
        <v>0.18181818181818188</v>
      </c>
      <c r="Y14" s="51">
        <f t="shared" si="2"/>
        <v>5147649</v>
      </c>
      <c r="Z14" s="51">
        <f t="shared" si="3"/>
        <v>8822391.1099999994</v>
      </c>
      <c r="AA14" s="8">
        <v>6</v>
      </c>
      <c r="AB14" s="52" t="str" cm="1">
        <f t="array" ref="AB14">IF($AC14="","",INDEX($V$9:$V$314,SMALL(IF($W$9:$W$314=$AC14,ROW($V$9:$V$314)-ROW($V$9)+1),COUNTIFS($AC$9:AC14,AC14))))</f>
        <v>GUINEAINS</v>
      </c>
      <c r="AC14" s="53">
        <f>IF(ROWS($AC$9:AC14)&lt;=$AC$5,SMALL($W$9:$W$314,ROWS($AC$9:AC14)),"")</f>
        <v>-3.4090909090909123E-2</v>
      </c>
      <c r="AD14" s="54" t="str">
        <f>INDEX($V$9:$Z$314,MATCH(AE14,$W$9:$W$314,0)+0,1)</f>
        <v>GUINEAINS</v>
      </c>
      <c r="AE14" s="55">
        <f>SMALL($W$9:$W$314,AA14)</f>
        <v>-3.4090909090909123E-2</v>
      </c>
      <c r="AF14" s="55"/>
      <c r="AG14" s="52" t="str" cm="1">
        <f t="array" ref="AG14">IF($AH14="","",INDEX($V$9:$V$314,SMALL(IF($W$9:$W$314=$AH14,ROW($V$9:$V$314)-ROW($V$9)+1),COUNTIFS($AH$9:AH14,AH14))))</f>
        <v>SOVRENINS</v>
      </c>
      <c r="AH14" s="53">
        <f>IF(ROWS($AH$9:AH14)&lt;=$AH$5,LARGE($W$9:$W$314,ROWS($AH$9:AH14)),"")</f>
        <v>9.0909090909090787E-2</v>
      </c>
      <c r="AJ14" s="54" t="str">
        <f>INDEX($V$9:$Z$314,MATCH(AK14,$X$9:$X$314,0)+0,1)</f>
        <v>VERITASKAP</v>
      </c>
      <c r="AK14" s="55">
        <f>SMALL($X$9:$X$314,AA14)</f>
        <v>-0.13235294117647067</v>
      </c>
      <c r="AM14" s="54" t="str">
        <f>INDEX($V$9:$Z$314,MATCH(AN14,$X$9:$X$314,0)+0,1)</f>
        <v>UPDC</v>
      </c>
      <c r="AN14" s="55">
        <f>LARGE($X$9:$X$314,AA14)</f>
        <v>0.48427672955974832</v>
      </c>
      <c r="AP14" s="54" t="str">
        <f>INDEX($V$9:$Z$314,MATCH(AQ14,$Y$9:$Y$314,0)+0,1)</f>
        <v>UBA</v>
      </c>
      <c r="AQ14" s="56">
        <f>LARGE($Y$9:$Y$314,AA14)</f>
        <v>20448431</v>
      </c>
      <c r="AR14" s="56"/>
      <c r="AS14" s="54" t="str">
        <f>INDEX($V$9:$Z$314,MATCH(AT14,$Z$9:$Z$314,0)+0,1)</f>
        <v>ARADEL</v>
      </c>
      <c r="AT14" s="57">
        <f>LARGE($Z$9:$Z$314,AA14)</f>
        <v>1095346396</v>
      </c>
    </row>
    <row r="15" spans="2:46" x14ac:dyDescent="0.3">
      <c r="B15" s="58" t="s">
        <v>31</v>
      </c>
      <c r="C15" s="41">
        <v>2156.9</v>
      </c>
      <c r="D15" s="59">
        <v>2156.9</v>
      </c>
      <c r="E15" s="59">
        <v>2156.9</v>
      </c>
      <c r="F15" s="42">
        <v>2156.9</v>
      </c>
      <c r="G15" s="43">
        <v>0</v>
      </c>
      <c r="H15" s="43">
        <v>0</v>
      </c>
      <c r="I15" s="44">
        <v>196</v>
      </c>
      <c r="J15" s="60">
        <v>465010</v>
      </c>
      <c r="K15" s="46">
        <v>0</v>
      </c>
      <c r="L15" s="47"/>
      <c r="N15" s="70" t="str">
        <v>SKYAVN</v>
      </c>
      <c r="O15" s="71">
        <f>VLOOKUP(N15,$B$9:$F$1048576,5,FALSE)</f>
        <v>43.5</v>
      </c>
      <c r="P15" s="48" t="str">
        <f>IF($T$8="change",ROUNDUP((T15*1),1)&amp;"%",IF($T$8="YTD",ROUNDUP((T15*100),0)&amp;"%",T15))</f>
        <v>8.8%</v>
      </c>
      <c r="T15" s="49">
        <f>IF($T$8="Change",VLOOKUP(N15,$B$9:$H$1048576,7,FALSE),IF($T$8="YTD",VLOOKUP(N15,$B$9:$K$1048576,10,FALSE),IF($T$8="Volume",VLOOKUP(N15,$B$9:$J$1048576,8,FALSE),IF($T$8="value",VLOOKUP(N15,$B$9:$J$1048576,9,FALSE)))))</f>
        <v>8.75</v>
      </c>
      <c r="V15" s="7" t="str">
        <f t="shared" si="0"/>
        <v>AIRTELAFRI</v>
      </c>
      <c r="W15" s="50">
        <f t="shared" si="5"/>
        <v>0</v>
      </c>
      <c r="X15" s="50">
        <f t="shared" si="1"/>
        <v>0</v>
      </c>
      <c r="Y15" s="51">
        <f t="shared" si="2"/>
        <v>196</v>
      </c>
      <c r="Z15" s="51">
        <f t="shared" si="3"/>
        <v>465010</v>
      </c>
      <c r="AA15" s="8">
        <v>7</v>
      </c>
      <c r="AB15" s="52" t="str" cm="1">
        <f t="array" ref="AB15">IF($AC15="","",INDEX($V$9:$V$314,SMALL(IF($W$9:$W$314=$AC15,ROW($V$9:$V$314)-ROW($V$9)+1),COUNTIFS($AC$9:AC15,AC15))))</f>
        <v>FCMB</v>
      </c>
      <c r="AC15" s="53">
        <f>IF(ROWS($AC$9:AC15)&lt;=$AC$5,SMALL($W$9:$W$314,ROWS($AC$9:AC15)),"")</f>
        <v>-3.3333333333333361E-2</v>
      </c>
      <c r="AD15" s="54" t="str">
        <f>INDEX($V$9:$Z$314,MATCH(AE15,$W$9:$W$314,0)+0,1)</f>
        <v>FCMB</v>
      </c>
      <c r="AE15" s="55">
        <f>SMALL($W$9:$W$314,AA15)</f>
        <v>-3.3333333333333361E-2</v>
      </c>
      <c r="AF15" s="55"/>
      <c r="AG15" s="52" t="str" cm="1">
        <f t="array" ref="AG15">IF($AH15="","",INDEX($V$9:$V$314,SMALL(IF($W$9:$W$314=$AH15,ROW($V$9:$V$314)-ROW($V$9)+1),COUNTIFS($AH$9:AH15,AH15))))</f>
        <v>SKYAVN</v>
      </c>
      <c r="AH15" s="53">
        <f>IF(ROWS($AH$9:AH15)&lt;=$AH$5,LARGE($W$9:$W$314,ROWS($AH$9:AH15)),"")</f>
        <v>8.7499999999999994E-2</v>
      </c>
      <c r="AJ15" s="54" t="str">
        <f>INDEX($V$9:$Z$314,MATCH(AK15,$X$9:$X$314,0)+0,1)</f>
        <v>CAVERTON</v>
      </c>
      <c r="AK15" s="55">
        <f>SMALL($X$9:$X$314,AA15)</f>
        <v>-0.11637931034482762</v>
      </c>
      <c r="AM15" s="54" t="str">
        <f>INDEX($V$9:$Z$314,MATCH(AN15,$X$9:$X$314,0)+0,1)</f>
        <v>INTENEGINS</v>
      </c>
      <c r="AN15" s="55">
        <f>LARGE($X$9:$X$314,AA15)</f>
        <v>0.47058823529411775</v>
      </c>
      <c r="AP15" s="54" t="str">
        <f>INDEX($V$9:$Z$314,MATCH(AQ15,$Y$9:$Y$314,0)+0,1)</f>
        <v>FCMB</v>
      </c>
      <c r="AQ15" s="56">
        <f>LARGE($Y$9:$Y$314,AA15)</f>
        <v>17181626</v>
      </c>
      <c r="AR15" s="56"/>
      <c r="AS15" s="54" t="str">
        <f>INDEX($V$9:$Z$314,MATCH(AT15,$Z$9:$Z$314,0)+0,1)</f>
        <v>UBA</v>
      </c>
      <c r="AT15" s="57">
        <f>LARGE($Z$9:$Z$314,AA15)</f>
        <v>775568275.45000005</v>
      </c>
    </row>
    <row r="16" spans="2:46" x14ac:dyDescent="0.3">
      <c r="B16" s="58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273</v>
      </c>
      <c r="J16" s="60">
        <v>1951.95</v>
      </c>
      <c r="K16" s="46">
        <v>0</v>
      </c>
      <c r="L16" s="47"/>
      <c r="N16" s="70" t="str">
        <v>WAPIC</v>
      </c>
      <c r="O16" s="71">
        <f>VLOOKUP(N16,$B$9:$F$1048576,5,FALSE)</f>
        <v>2.4900000000000002</v>
      </c>
      <c r="P16" s="48" t="str">
        <f t="shared" ref="P16:P24" si="6">IF($T$8="change",ROUNDUP((T16*1),1)&amp;"%",IF($T$8="YTD",ROUNDUP((T16*100),0)&amp;"%",T16))</f>
        <v>8.3%</v>
      </c>
      <c r="T16" s="49">
        <f>IF($T$8="Change",VLOOKUP(N16,$B$9:$H$1048576,7,FALSE),IF($T$8="YTD",VLOOKUP(N16,$B$9:$K$1048576,10,FALSE),IF($T$8="Volume",VLOOKUP(N16,$B$9:$J$1048576,8,FALSE),IF($T$8="value",VLOOKUP(N16,$B$9:$J$1048576,9,FALSE)))))</f>
        <v>8.2608695652174085</v>
      </c>
      <c r="V16" s="7" t="str">
        <f t="shared" si="0"/>
        <v>ALEX</v>
      </c>
      <c r="W16" s="50">
        <f t="shared" si="5"/>
        <v>0</v>
      </c>
      <c r="X16" s="50">
        <f t="shared" si="1"/>
        <v>0</v>
      </c>
      <c r="Y16" s="51">
        <f t="shared" si="2"/>
        <v>273</v>
      </c>
      <c r="Z16" s="51">
        <f t="shared" si="3"/>
        <v>1951.95</v>
      </c>
      <c r="AA16" s="8">
        <v>8</v>
      </c>
      <c r="AB16" s="52" t="str" cm="1">
        <f t="array" ref="AB16">IF($AC16="","",INDEX($V$9:$V$314,SMALL(IF($W$9:$W$314=$AC16,ROW($V$9:$V$314)-ROW($V$9)+1),COUNTIFS($AC$9:AC16,AC16))))</f>
        <v>LASACO</v>
      </c>
      <c r="AC16" s="53">
        <f>IF(ROWS($AC$9:AC16)&lt;=$AC$5,SMALL($W$9:$W$314,ROWS($AC$9:AC16)),"")</f>
        <v>-3.2258064516129059E-2</v>
      </c>
      <c r="AD16" s="54" t="str">
        <f>INDEX($V$9:$Z$314,MATCH(AE16,$W$9:$W$314,0)+0,1)</f>
        <v>LASACO</v>
      </c>
      <c r="AE16" s="55">
        <f>SMALL($W$9:$W$314,AA16)</f>
        <v>-3.2258064516129059E-2</v>
      </c>
      <c r="AF16" s="55"/>
      <c r="AG16" s="52" t="str" cm="1">
        <f t="array" ref="AG16">IF($AH16="","",INDEX($V$9:$V$314,SMALL(IF($W$9:$W$314=$AH16,ROW($V$9:$V$314)-ROW($V$9)+1),COUNTIFS($AH$9:AH16,AH16))))</f>
        <v>WAPIC</v>
      </c>
      <c r="AH16" s="53">
        <f>IF(ROWS($AH$9:AH16)&lt;=$AH$5,LARGE($W$9:$W$314,ROWS($AH$9:AH16)),"")</f>
        <v>8.2608695652174088E-2</v>
      </c>
      <c r="AJ16" s="54" t="str">
        <f>INDEX($V$9:$Z$314,MATCH(AK16,$X$9:$X$314,0)+0,1)</f>
        <v>CONHALLPLC</v>
      </c>
      <c r="AK16" s="55">
        <f>SMALL($X$9:$X$314,AA16)</f>
        <v>-0.11594202898550732</v>
      </c>
      <c r="AM16" s="54" t="str">
        <f>INDEX($V$9:$Z$314,MATCH(AN16,$X$9:$X$314,0)+0,1)</f>
        <v>NCR</v>
      </c>
      <c r="AN16" s="55">
        <f>LARGE($X$9:$X$314,AA16)</f>
        <v>0.45999999999999996</v>
      </c>
      <c r="AP16" s="54" t="str">
        <f>INDEX($V$9:$Z$314,MATCH(AQ16,$Y$9:$Y$314,0)+0,1)</f>
        <v>GUINEAINS</v>
      </c>
      <c r="AQ16" s="56">
        <f>LARGE($Y$9:$Y$314,AA16)</f>
        <v>13883230</v>
      </c>
      <c r="AR16" s="56"/>
      <c r="AS16" s="54" t="str">
        <f>INDEX($V$9:$Z$314,MATCH(AT16,$Z$9:$Z$314,0)+0,1)</f>
        <v>GTCO</v>
      </c>
      <c r="AT16" s="57">
        <f>LARGE($Z$9:$Z$314,AA16)</f>
        <v>560394970.25</v>
      </c>
    </row>
    <row r="17" spans="2:46" x14ac:dyDescent="0.3">
      <c r="B17" s="58" t="s">
        <v>33</v>
      </c>
      <c r="C17" s="41">
        <v>569.29999999999995</v>
      </c>
      <c r="D17" s="41">
        <v>569.29999999999995</v>
      </c>
      <c r="E17" s="41">
        <v>569.29999999999995</v>
      </c>
      <c r="F17" s="42">
        <v>569.29999999999995</v>
      </c>
      <c r="G17" s="43">
        <v>0</v>
      </c>
      <c r="H17" s="43">
        <v>0</v>
      </c>
      <c r="I17" s="44">
        <v>1986844</v>
      </c>
      <c r="J17" s="60">
        <v>1095346396</v>
      </c>
      <c r="K17" s="46">
        <v>-4.7993311036789388E-2</v>
      </c>
      <c r="L17" s="47"/>
      <c r="N17" s="70" t="str">
        <v>INTENEGINS</v>
      </c>
      <c r="O17" s="71">
        <f>VLOOKUP(N17,$B$9:$F$1048576,5,FALSE)</f>
        <v>2.5</v>
      </c>
      <c r="P17" s="48" t="str">
        <f t="shared" si="6"/>
        <v>7.3%</v>
      </c>
      <c r="T17" s="49">
        <f>IF($T$8="Change",VLOOKUP(N17,$B$9:$H$1048576,7,FALSE),IF($T$8="YTD",VLOOKUP(N17,$B$9:$K$1048576,10,FALSE),IF($T$8="Volume",VLOOKUP(N17,$B$9:$J$1048576,8,FALSE),IF($T$8="value",VLOOKUP(N17,$B$9:$J$1048576,9,FALSE)))))</f>
        <v>7.2961373390557904</v>
      </c>
      <c r="V17" s="7" t="str">
        <f t="shared" si="0"/>
        <v>ARADEL</v>
      </c>
      <c r="W17" s="50">
        <f t="shared" si="5"/>
        <v>0</v>
      </c>
      <c r="X17" s="50">
        <f t="shared" si="1"/>
        <v>-4.7993311036789388E-2</v>
      </c>
      <c r="Y17" s="51">
        <f t="shared" si="2"/>
        <v>1986844</v>
      </c>
      <c r="Z17" s="51">
        <f t="shared" si="3"/>
        <v>1095346396</v>
      </c>
      <c r="AA17" s="8">
        <v>9</v>
      </c>
      <c r="AB17" s="52" t="str" cm="1">
        <f t="array" ref="AB17">IF($AC17="","",INDEX($V$9:$V$314,SMALL(IF($W$9:$W$314=$AC17,ROW($V$9:$V$314)-ROW($V$9)+1),COUNTIFS($AC$9:AC17,AC17))))</f>
        <v>SUNUASSUR</v>
      </c>
      <c r="AC17" s="53">
        <f>IF(ROWS($AC$9:AC17)&lt;=$AC$5,SMALL($W$9:$W$314,ROWS($AC$9:AC17)),"")</f>
        <v>-2.9069767441860534E-2</v>
      </c>
      <c r="AD17" s="54" t="str">
        <f>INDEX($V$9:$Z$314,MATCH(AE17,$W$9:$W$314,0)+0,1)</f>
        <v>SUNUASSUR</v>
      </c>
      <c r="AE17" s="55">
        <f>SMALL($W$9:$W$314,AA17)</f>
        <v>-2.9069767441860534E-2</v>
      </c>
      <c r="AF17" s="55"/>
      <c r="AG17" s="52" t="str" cm="1">
        <f t="array" ref="AG17">IF($AH17="","",INDEX($V$9:$V$314,SMALL(IF($W$9:$W$314=$AH17,ROW($V$9:$V$314)-ROW($V$9)+1),COUNTIFS($AH$9:AH17,AH17))))</f>
        <v>INTENEGINS</v>
      </c>
      <c r="AH17" s="53">
        <f>IF(ROWS($AH$9:AH17)&lt;=$AH$5,LARGE($W$9:$W$314,ROWS($AH$9:AH17)),"")</f>
        <v>7.2961373390557901E-2</v>
      </c>
      <c r="AJ17" s="54" t="str">
        <f>INDEX($V$9:$Z$314,MATCH(AK17,$X$9:$X$314,0)+0,1)</f>
        <v>DEAPCAP</v>
      </c>
      <c r="AK17" s="55">
        <f>SMALL($X$9:$X$314,AA17)</f>
        <v>-0.11016949152542366</v>
      </c>
      <c r="AM17" s="54" t="str">
        <f>INDEX($V$9:$Z$314,MATCH(AN17,$X$9:$X$314,0)+0,1)</f>
        <v>AFRIPRUD</v>
      </c>
      <c r="AN17" s="55">
        <f>LARGE($X$9:$X$314,AA17)</f>
        <v>0.44768856447688554</v>
      </c>
      <c r="AP17" s="54" t="str">
        <f>INDEX($V$9:$Z$314,MATCH(AQ17,$Y$9:$Y$314,0)+0,1)</f>
        <v>FIDELITYBK</v>
      </c>
      <c r="AQ17" s="56">
        <f>LARGE($Y$9:$Y$314,AA17)</f>
        <v>13452131</v>
      </c>
      <c r="AR17" s="56"/>
      <c r="AS17" s="54" t="str">
        <f>INDEX($V$9:$Z$314,MATCH(AT17,$Z$9:$Z$314,0)+0,1)</f>
        <v>OKOMUOIL</v>
      </c>
      <c r="AT17" s="57">
        <f>LARGE($Z$9:$Z$314,AA17)</f>
        <v>513714921.39999998</v>
      </c>
    </row>
    <row r="18" spans="2:46" x14ac:dyDescent="0.3">
      <c r="B18" s="58" t="s">
        <v>34</v>
      </c>
      <c r="C18" s="41">
        <v>1.75</v>
      </c>
      <c r="D18" s="41">
        <v>1.75</v>
      </c>
      <c r="E18" s="41">
        <v>1.75</v>
      </c>
      <c r="F18" s="42">
        <v>1.75</v>
      </c>
      <c r="G18" s="43">
        <v>0</v>
      </c>
      <c r="H18" s="43">
        <v>0</v>
      </c>
      <c r="I18" s="44">
        <v>22557</v>
      </c>
      <c r="J18" s="60">
        <v>42729.24</v>
      </c>
      <c r="K18" s="46">
        <v>-3.8461538461538547E-2</v>
      </c>
      <c r="L18" s="47"/>
      <c r="N18" s="70" t="str">
        <v>CWG</v>
      </c>
      <c r="O18" s="71">
        <f>VLOOKUP(N18,$B$9:$F$1048576,5,FALSE)</f>
        <v>8</v>
      </c>
      <c r="P18" s="48" t="str">
        <f t="shared" si="6"/>
        <v>6.7%</v>
      </c>
      <c r="T18" s="49">
        <f>IF($T$8="Change",VLOOKUP(N18,$B$9:$H$1048576,7,FALSE),IF($T$8="YTD",VLOOKUP(N18,$B$9:$K$1048576,10,FALSE),IF($T$8="Volume",VLOOKUP(N18,$B$9:$J$1048576,8,FALSE),IF($T$8="value",VLOOKUP(N18,$B$9:$J$1048576,9,FALSE)))))</f>
        <v>6.666666666666667</v>
      </c>
      <c r="V18" s="7" t="str">
        <f t="shared" si="0"/>
        <v>AUSTINLAZ</v>
      </c>
      <c r="W18" s="50">
        <f t="shared" si="5"/>
        <v>0</v>
      </c>
      <c r="X18" s="50">
        <f t="shared" si="1"/>
        <v>-3.8461538461538547E-2</v>
      </c>
      <c r="Y18" s="51">
        <f t="shared" si="2"/>
        <v>22557</v>
      </c>
      <c r="Z18" s="51">
        <f t="shared" si="3"/>
        <v>42729.24</v>
      </c>
      <c r="AA18" s="8">
        <v>10</v>
      </c>
      <c r="AB18" s="52" t="str" cm="1">
        <f t="array" ref="AB18">IF($AC18="","",INDEX($V$9:$V$314,SMALL(IF($W$9:$W$314=$AC18,ROW($V$9:$V$314)-ROW($V$9)+1),COUNTIFS($AC$9:AC18,AC18))))</f>
        <v>JAIZBANK</v>
      </c>
      <c r="AC18" s="53">
        <f>IF(ROWS($AC$9:AC18)&lt;=$AC$5,SMALL($W$9:$W$314,ROWS($AC$9:AC18)),"")</f>
        <v>-2.8571428571428598E-2</v>
      </c>
      <c r="AD18" s="54" t="str">
        <f>INDEX($V$9:$Z$314,MATCH(AE18,$W$9:$W$314,0)+0,1)</f>
        <v>JAIZBANK</v>
      </c>
      <c r="AE18" s="55">
        <f>SMALL($W$9:$W$314,AA18)</f>
        <v>-2.8571428571428598E-2</v>
      </c>
      <c r="AF18" s="55"/>
      <c r="AG18" s="52" t="str" cm="1">
        <f t="array" ref="AG18">IF($AH18="","",INDEX($V$9:$V$314,SMALL(IF($W$9:$W$314=$AH18,ROW($V$9:$V$314)-ROW($V$9)+1),COUNTIFS($AH$9:AH18,AH18))))</f>
        <v>CWG</v>
      </c>
      <c r="AH18" s="53">
        <f>IF(ROWS($AH$9:AH18)&lt;=$AH$5,LARGE($W$9:$W$314,ROWS($AH$9:AH18)),"")</f>
        <v>6.6666666666666666E-2</v>
      </c>
      <c r="AJ18" s="54" t="str">
        <f>INDEX($V$9:$Z$314,MATCH(AK18,$X$9:$X$314,0)+0,1)</f>
        <v>MORISON</v>
      </c>
      <c r="AK18" s="55">
        <f>SMALL($X$9:$X$314,AA18)</f>
        <v>-9.9750623441396513E-2</v>
      </c>
      <c r="AM18" s="54" t="str">
        <f>INDEX($V$9:$Z$314,MATCH(AN18,$X$9:$X$314,0)+0,1)</f>
        <v>PRESCO</v>
      </c>
      <c r="AN18" s="55">
        <f>LARGE($X$9:$X$314,AA18)</f>
        <v>0.44210526315789478</v>
      </c>
      <c r="AP18" s="54" t="str">
        <f>INDEX($V$9:$Z$314,MATCH(AQ18,$Y$9:$Y$314,0)+0,1)</f>
        <v>WEMABANK</v>
      </c>
      <c r="AQ18" s="56">
        <f>LARGE($Y$9:$Y$314,AA18)</f>
        <v>13148547</v>
      </c>
      <c r="AR18" s="56"/>
      <c r="AS18" s="54" t="str">
        <f>INDEX($V$9:$Z$314,MATCH(AT18,$Z$9:$Z$314,0)+0,1)</f>
        <v>OANDO</v>
      </c>
      <c r="AT18" s="57">
        <f>LARGE($Z$9:$Z$314,AA18)</f>
        <v>441693110.30000001</v>
      </c>
    </row>
    <row r="19" spans="2:46" x14ac:dyDescent="0.3">
      <c r="B19" s="58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164103</v>
      </c>
      <c r="J19" s="60">
        <v>3430109</v>
      </c>
      <c r="K19" s="46">
        <v>5.0000000000000044E-2</v>
      </c>
      <c r="L19" s="47"/>
      <c r="P19" s="61"/>
      <c r="V19" s="7" t="str">
        <f t="shared" si="0"/>
        <v>BERGER</v>
      </c>
      <c r="W19" s="50">
        <f t="shared" si="5"/>
        <v>0</v>
      </c>
      <c r="X19" s="50">
        <f t="shared" si="1"/>
        <v>5.0000000000000044E-2</v>
      </c>
      <c r="Y19" s="51">
        <f t="shared" si="2"/>
        <v>164103</v>
      </c>
      <c r="Z19" s="51">
        <f t="shared" si="3"/>
        <v>3430109</v>
      </c>
    </row>
    <row r="20" spans="2:46" x14ac:dyDescent="0.3">
      <c r="B20" s="58" t="s">
        <v>36</v>
      </c>
      <c r="C20" s="41">
        <v>86.5</v>
      </c>
      <c r="D20" s="41">
        <v>86.5</v>
      </c>
      <c r="E20" s="41">
        <v>86.5</v>
      </c>
      <c r="F20" s="42">
        <v>86.5</v>
      </c>
      <c r="G20" s="43">
        <v>0</v>
      </c>
      <c r="H20" s="43">
        <v>0</v>
      </c>
      <c r="I20" s="44">
        <v>133921</v>
      </c>
      <c r="J20" s="60">
        <v>11708964.35</v>
      </c>
      <c r="K20" s="46">
        <v>0.33281972265023096</v>
      </c>
      <c r="L20" s="47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0"/>
        <v>BETAGLAS</v>
      </c>
      <c r="W20" s="50">
        <f t="shared" si="5"/>
        <v>0</v>
      </c>
      <c r="X20" s="50">
        <f t="shared" si="1"/>
        <v>0.33281972265023096</v>
      </c>
      <c r="Y20" s="51">
        <f t="shared" si="2"/>
        <v>133921</v>
      </c>
      <c r="Z20" s="51">
        <f t="shared" si="3"/>
        <v>11708964.35</v>
      </c>
    </row>
    <row r="21" spans="2:46" x14ac:dyDescent="0.3">
      <c r="B21" s="58" t="s">
        <v>41</v>
      </c>
      <c r="C21" s="41">
        <v>93</v>
      </c>
      <c r="D21" s="59">
        <v>93</v>
      </c>
      <c r="E21" s="59">
        <v>93</v>
      </c>
      <c r="F21" s="42">
        <v>93</v>
      </c>
      <c r="G21" s="43">
        <v>0</v>
      </c>
      <c r="H21" s="43">
        <v>0</v>
      </c>
      <c r="I21" s="44">
        <v>358341</v>
      </c>
      <c r="J21" s="60">
        <v>29993141.699999999</v>
      </c>
      <c r="K21" s="46">
        <v>0</v>
      </c>
      <c r="L21" s="47"/>
      <c r="N21" s="63">
        <f>COUNTIF($H$9:$H$275,"&gt;0.00")</f>
        <v>33</v>
      </c>
      <c r="O21" s="63">
        <f>COUNTIF($H$9:$H$277,"&lt;0.00")</f>
        <v>23</v>
      </c>
      <c r="P21" s="63">
        <f>COUNTIF($H$9:$H$246,"=0.00")</f>
        <v>68</v>
      </c>
      <c r="Q21" s="64">
        <f>N21/O21</f>
        <v>1.4347826086956521</v>
      </c>
      <c r="V21" s="7" t="str">
        <f t="shared" si="0"/>
        <v>BUACEMENT</v>
      </c>
      <c r="W21" s="50">
        <f t="shared" si="5"/>
        <v>0</v>
      </c>
      <c r="X21" s="50">
        <f t="shared" si="1"/>
        <v>0</v>
      </c>
      <c r="Y21" s="51">
        <f t="shared" si="2"/>
        <v>358341</v>
      </c>
      <c r="Z21" s="51">
        <f t="shared" si="3"/>
        <v>29993141.699999999</v>
      </c>
      <c r="AG21" s="55"/>
      <c r="AH21" s="55"/>
      <c r="AI21" s="65"/>
    </row>
    <row r="22" spans="2:46" x14ac:dyDescent="0.3">
      <c r="B22" s="58" t="s">
        <v>42</v>
      </c>
      <c r="C22" s="41">
        <v>415</v>
      </c>
      <c r="D22" s="59">
        <v>415</v>
      </c>
      <c r="E22" s="59">
        <v>415</v>
      </c>
      <c r="F22" s="42">
        <v>415</v>
      </c>
      <c r="G22" s="43">
        <v>0</v>
      </c>
      <c r="H22" s="43">
        <v>0</v>
      </c>
      <c r="I22" s="44">
        <v>7445</v>
      </c>
      <c r="J22" s="60">
        <v>2780707.5</v>
      </c>
      <c r="K22" s="46">
        <v>0</v>
      </c>
      <c r="L22" s="47"/>
      <c r="V22" s="7" t="str">
        <f t="shared" si="0"/>
        <v>BUAFOODS</v>
      </c>
      <c r="W22" s="50">
        <f t="shared" si="5"/>
        <v>0</v>
      </c>
      <c r="X22" s="50">
        <f t="shared" si="1"/>
        <v>0</v>
      </c>
      <c r="Y22" s="51">
        <f t="shared" si="2"/>
        <v>7445</v>
      </c>
      <c r="Z22" s="51">
        <f t="shared" si="3"/>
        <v>2780707.5</v>
      </c>
      <c r="AG22" s="55"/>
      <c r="AH22" s="55"/>
      <c r="AI22" s="65"/>
    </row>
    <row r="23" spans="2:46" x14ac:dyDescent="0.3">
      <c r="B23" s="58" t="s">
        <v>43</v>
      </c>
      <c r="C23" s="41">
        <v>24.3</v>
      </c>
      <c r="D23" s="59">
        <v>26.7</v>
      </c>
      <c r="E23" s="59">
        <v>26.5</v>
      </c>
      <c r="F23" s="42">
        <v>26.7</v>
      </c>
      <c r="G23" s="43">
        <v>2.3999999999999986</v>
      </c>
      <c r="H23" s="43">
        <v>9.8765432098765373</v>
      </c>
      <c r="I23" s="44">
        <v>2640346</v>
      </c>
      <c r="J23" s="60">
        <v>69811990.099999994</v>
      </c>
      <c r="K23" s="46">
        <v>0.24186046511627901</v>
      </c>
      <c r="L23" s="47"/>
      <c r="N23" s="66"/>
      <c r="O23" s="66"/>
      <c r="P23" s="66"/>
      <c r="V23" s="7" t="str">
        <f t="shared" si="0"/>
        <v>CADBURY</v>
      </c>
      <c r="W23" s="50">
        <f t="shared" si="5"/>
        <v>9.8765432098765371E-2</v>
      </c>
      <c r="X23" s="50">
        <f t="shared" si="1"/>
        <v>0.24186046511627901</v>
      </c>
      <c r="Y23" s="51">
        <f t="shared" si="2"/>
        <v>2640346</v>
      </c>
      <c r="Z23" s="51">
        <f t="shared" si="3"/>
        <v>69811990.099999994</v>
      </c>
      <c r="AG23" s="55"/>
      <c r="AH23" s="55"/>
      <c r="AI23" s="65"/>
    </row>
    <row r="24" spans="2:46" x14ac:dyDescent="0.3">
      <c r="B24" s="58" t="s">
        <v>44</v>
      </c>
      <c r="C24" s="41">
        <v>47</v>
      </c>
      <c r="D24" s="59">
        <v>47</v>
      </c>
      <c r="E24" s="59">
        <v>47</v>
      </c>
      <c r="F24" s="42">
        <v>47</v>
      </c>
      <c r="G24" s="43">
        <v>0</v>
      </c>
      <c r="H24" s="43">
        <v>0</v>
      </c>
      <c r="I24" s="44">
        <v>19076</v>
      </c>
      <c r="J24" s="60">
        <v>916268</v>
      </c>
      <c r="K24" s="46">
        <v>0.23684210526315796</v>
      </c>
      <c r="L24" s="47"/>
      <c r="N24" s="66"/>
      <c r="O24" s="66"/>
      <c r="P24" s="66"/>
      <c r="V24" s="7" t="str">
        <f t="shared" si="0"/>
        <v>CAP</v>
      </c>
      <c r="W24" s="50">
        <f t="shared" si="5"/>
        <v>0</v>
      </c>
      <c r="X24" s="50">
        <f t="shared" si="1"/>
        <v>0.23684210526315796</v>
      </c>
      <c r="Y24" s="51">
        <f t="shared" si="2"/>
        <v>19076</v>
      </c>
      <c r="Z24" s="51">
        <f t="shared" si="3"/>
        <v>916268</v>
      </c>
      <c r="AG24" s="55"/>
      <c r="AH24" s="55"/>
      <c r="AI24" s="65"/>
    </row>
    <row r="25" spans="2:46" x14ac:dyDescent="0.3">
      <c r="B25" s="58" t="s">
        <v>45</v>
      </c>
      <c r="C25" s="41">
        <v>2.17</v>
      </c>
      <c r="D25" s="41">
        <v>2.1</v>
      </c>
      <c r="E25" s="41">
        <v>2.0499999999999998</v>
      </c>
      <c r="F25" s="42">
        <v>2.0499999999999998</v>
      </c>
      <c r="G25" s="43">
        <v>-0.12000000000000011</v>
      </c>
      <c r="H25" s="43">
        <v>-5.5299539170506966</v>
      </c>
      <c r="I25" s="44">
        <v>1731611</v>
      </c>
      <c r="J25" s="60">
        <v>3638332.58</v>
      </c>
      <c r="K25" s="46">
        <v>-0.11637931034482762</v>
      </c>
      <c r="L25" s="47"/>
      <c r="V25" s="7" t="str">
        <f t="shared" si="0"/>
        <v>CAVERTON</v>
      </c>
      <c r="W25" s="50">
        <f t="shared" si="5"/>
        <v>-5.5299539170506964E-2</v>
      </c>
      <c r="X25" s="50">
        <f t="shared" si="1"/>
        <v>-0.11637931034482762</v>
      </c>
      <c r="Y25" s="51">
        <f t="shared" si="2"/>
        <v>1731611</v>
      </c>
      <c r="Z25" s="51">
        <f t="shared" si="3"/>
        <v>3638332.58</v>
      </c>
      <c r="AG25" s="55"/>
      <c r="AH25" s="55"/>
      <c r="AI25" s="65"/>
    </row>
    <row r="26" spans="2:46" x14ac:dyDescent="0.3">
      <c r="B26" s="58" t="s">
        <v>46</v>
      </c>
      <c r="C26" s="41">
        <v>3.7</v>
      </c>
      <c r="D26" s="59">
        <v>3.7</v>
      </c>
      <c r="E26" s="59">
        <v>3.7</v>
      </c>
      <c r="F26" s="42">
        <v>3.7</v>
      </c>
      <c r="G26" s="43">
        <v>0</v>
      </c>
      <c r="H26" s="43">
        <v>0</v>
      </c>
      <c r="I26" s="44">
        <v>101292</v>
      </c>
      <c r="J26" s="60">
        <v>396079.35</v>
      </c>
      <c r="K26" s="46">
        <v>-2.8871391076115471E-2</v>
      </c>
      <c r="L26" s="47"/>
      <c r="N26" s="67"/>
      <c r="V26" s="7" t="str">
        <f t="shared" si="0"/>
        <v>CHAMPION</v>
      </c>
      <c r="W26" s="50">
        <f t="shared" si="5"/>
        <v>0</v>
      </c>
      <c r="X26" s="50">
        <f t="shared" si="1"/>
        <v>-2.8871391076115471E-2</v>
      </c>
      <c r="Y26" s="51">
        <f t="shared" si="2"/>
        <v>101292</v>
      </c>
      <c r="Z26" s="51">
        <f t="shared" si="3"/>
        <v>396079.35</v>
      </c>
      <c r="AG26" s="55"/>
      <c r="AH26" s="55"/>
      <c r="AI26" s="65"/>
    </row>
    <row r="27" spans="2:46" x14ac:dyDescent="0.3">
      <c r="B27" s="58" t="s">
        <v>47</v>
      </c>
      <c r="C27" s="41">
        <v>2.14</v>
      </c>
      <c r="D27" s="59">
        <v>2.1800000000000002</v>
      </c>
      <c r="E27" s="59">
        <v>2.12</v>
      </c>
      <c r="F27" s="42">
        <v>2.12</v>
      </c>
      <c r="G27" s="43">
        <v>-2.0000000000000018E-2</v>
      </c>
      <c r="H27" s="43">
        <v>-0.93457943925233722</v>
      </c>
      <c r="I27" s="44">
        <v>4606078</v>
      </c>
      <c r="J27" s="60">
        <v>9926128.2599999998</v>
      </c>
      <c r="K27" s="46">
        <v>6.5326633165829096E-2</v>
      </c>
      <c r="L27" s="47"/>
      <c r="V27" s="7" t="str">
        <f t="shared" si="0"/>
        <v>CHAMS</v>
      </c>
      <c r="W27" s="50">
        <f t="shared" si="5"/>
        <v>-9.3457943925233725E-3</v>
      </c>
      <c r="X27" s="50">
        <f t="shared" si="1"/>
        <v>6.5326633165829096E-2</v>
      </c>
      <c r="Y27" s="51">
        <f t="shared" si="2"/>
        <v>4606078</v>
      </c>
      <c r="Z27" s="51">
        <f t="shared" si="3"/>
        <v>9926128.2599999998</v>
      </c>
      <c r="AG27" s="55"/>
      <c r="AH27" s="55"/>
      <c r="AI27" s="65"/>
    </row>
    <row r="28" spans="2:46" x14ac:dyDescent="0.3">
      <c r="B28" s="58" t="s">
        <v>48</v>
      </c>
      <c r="C28" s="41">
        <v>7.89</v>
      </c>
      <c r="D28" s="59">
        <v>7.89</v>
      </c>
      <c r="E28" s="59">
        <v>7.89</v>
      </c>
      <c r="F28" s="42">
        <v>7.89</v>
      </c>
      <c r="G28" s="43">
        <v>0</v>
      </c>
      <c r="H28" s="43">
        <v>0</v>
      </c>
      <c r="I28" s="44">
        <v>345689</v>
      </c>
      <c r="J28" s="60">
        <v>2786430.84</v>
      </c>
      <c r="K28" s="46">
        <v>1.1324324324324322</v>
      </c>
      <c r="L28" s="47"/>
      <c r="N28" s="68"/>
      <c r="V28" s="7" t="str">
        <f t="shared" si="0"/>
        <v>CHELLARAM</v>
      </c>
      <c r="W28" s="50">
        <f t="shared" si="5"/>
        <v>0</v>
      </c>
      <c r="X28" s="50">
        <f t="shared" si="1"/>
        <v>1.1324324324324322</v>
      </c>
      <c r="Y28" s="51">
        <f t="shared" si="2"/>
        <v>345689</v>
      </c>
      <c r="Z28" s="51">
        <f t="shared" si="3"/>
        <v>2786430.84</v>
      </c>
      <c r="AG28" s="55"/>
      <c r="AH28" s="55"/>
      <c r="AI28" s="65"/>
    </row>
    <row r="29" spans="2:46" x14ac:dyDescent="0.3">
      <c r="B29" s="58" t="s">
        <v>49</v>
      </c>
      <c r="C29" s="41">
        <v>3.83</v>
      </c>
      <c r="D29" s="41">
        <v>3.9</v>
      </c>
      <c r="E29" s="41">
        <v>3.8</v>
      </c>
      <c r="F29" s="42">
        <v>3.9</v>
      </c>
      <c r="G29" s="43">
        <v>6.999999999999984E-2</v>
      </c>
      <c r="H29" s="43">
        <v>1.8276762402088733</v>
      </c>
      <c r="I29" s="44">
        <v>1518879</v>
      </c>
      <c r="J29" s="60">
        <v>5879318.2000000002</v>
      </c>
      <c r="K29" s="46">
        <v>3.4482758620689724E-2</v>
      </c>
      <c r="L29" s="47"/>
      <c r="V29" s="7" t="str">
        <f t="shared" si="0"/>
        <v>CILEASING</v>
      </c>
      <c r="W29" s="50">
        <f t="shared" si="5"/>
        <v>1.8276762402088732E-2</v>
      </c>
      <c r="X29" s="50">
        <f t="shared" si="1"/>
        <v>3.4482758620689724E-2</v>
      </c>
      <c r="Y29" s="51">
        <f t="shared" si="2"/>
        <v>1518879</v>
      </c>
      <c r="Z29" s="51">
        <f t="shared" si="3"/>
        <v>5879318.2000000002</v>
      </c>
      <c r="AG29" s="55"/>
      <c r="AH29" s="55"/>
      <c r="AI29" s="65"/>
    </row>
    <row r="30" spans="2:46" x14ac:dyDescent="0.3">
      <c r="B30" s="58" t="s">
        <v>50</v>
      </c>
      <c r="C30" s="41">
        <v>3.05</v>
      </c>
      <c r="D30" s="41">
        <v>3.05</v>
      </c>
      <c r="E30" s="41">
        <v>2.94</v>
      </c>
      <c r="F30" s="42">
        <v>3.05</v>
      </c>
      <c r="G30" s="43">
        <v>0</v>
      </c>
      <c r="H30" s="43">
        <v>0</v>
      </c>
      <c r="I30" s="44">
        <v>1712198</v>
      </c>
      <c r="J30" s="60">
        <v>5135194.75</v>
      </c>
      <c r="K30" s="46">
        <v>-0.11594202898550732</v>
      </c>
      <c r="L30" s="47"/>
      <c r="V30" s="7" t="str">
        <f t="shared" si="0"/>
        <v>CONHALLPLC</v>
      </c>
      <c r="W30" s="50">
        <f t="shared" si="5"/>
        <v>0</v>
      </c>
      <c r="X30" s="50">
        <f t="shared" si="1"/>
        <v>-0.11594202898550732</v>
      </c>
      <c r="Y30" s="51">
        <f t="shared" si="2"/>
        <v>1712198</v>
      </c>
      <c r="Z30" s="51">
        <f t="shared" si="3"/>
        <v>5135194.75</v>
      </c>
      <c r="AG30" s="55"/>
      <c r="AH30" s="55"/>
      <c r="AI30" s="65"/>
    </row>
    <row r="31" spans="2:46" x14ac:dyDescent="0.3">
      <c r="B31" s="58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7903</v>
      </c>
      <c r="J31" s="60">
        <v>2754195.5</v>
      </c>
      <c r="K31" s="46">
        <v>0</v>
      </c>
      <c r="L31" s="47"/>
      <c r="V31" s="7" t="str">
        <f t="shared" si="0"/>
        <v>CONOIL</v>
      </c>
      <c r="W31" s="50">
        <f t="shared" si="5"/>
        <v>0</v>
      </c>
      <c r="X31" s="50">
        <f t="shared" si="1"/>
        <v>0</v>
      </c>
      <c r="Y31" s="51">
        <f t="shared" si="2"/>
        <v>7903</v>
      </c>
      <c r="Z31" s="51">
        <f t="shared" si="3"/>
        <v>2754195.5</v>
      </c>
    </row>
    <row r="32" spans="2:46" x14ac:dyDescent="0.3">
      <c r="B32" s="58" t="s">
        <v>52</v>
      </c>
      <c r="C32" s="41">
        <v>3.36</v>
      </c>
      <c r="D32" s="59">
        <v>3.36</v>
      </c>
      <c r="E32" s="59">
        <v>3.36</v>
      </c>
      <c r="F32" s="42">
        <v>3.36</v>
      </c>
      <c r="G32" s="43">
        <v>0</v>
      </c>
      <c r="H32" s="43">
        <v>0</v>
      </c>
      <c r="I32" s="44">
        <v>210771</v>
      </c>
      <c r="J32" s="60">
        <v>688199.71</v>
      </c>
      <c r="K32" s="46">
        <v>-6.6666666666666763E-2</v>
      </c>
      <c r="L32" s="47"/>
      <c r="V32" s="7" t="str">
        <f t="shared" si="0"/>
        <v>CORNERST</v>
      </c>
      <c r="W32" s="50">
        <f t="shared" si="5"/>
        <v>0</v>
      </c>
      <c r="X32" s="50">
        <f t="shared" si="1"/>
        <v>-6.6666666666666763E-2</v>
      </c>
      <c r="Y32" s="51">
        <f t="shared" si="2"/>
        <v>210771</v>
      </c>
      <c r="Z32" s="51">
        <f t="shared" si="3"/>
        <v>688199.71</v>
      </c>
    </row>
    <row r="33" spans="2:26" x14ac:dyDescent="0.3">
      <c r="B33" s="58" t="s">
        <v>53</v>
      </c>
      <c r="C33" s="41">
        <v>18.55</v>
      </c>
      <c r="D33" s="59">
        <v>18.55</v>
      </c>
      <c r="E33" s="59">
        <v>18.55</v>
      </c>
      <c r="F33" s="42">
        <v>18.55</v>
      </c>
      <c r="G33" s="43">
        <v>0</v>
      </c>
      <c r="H33" s="43">
        <v>0</v>
      </c>
      <c r="I33" s="44">
        <v>444940</v>
      </c>
      <c r="J33" s="60">
        <v>8265295</v>
      </c>
      <c r="K33" s="46">
        <v>8.4795321637426868E-2</v>
      </c>
      <c r="V33" s="7" t="str">
        <f t="shared" si="0"/>
        <v>CUSTODIAN</v>
      </c>
      <c r="W33" s="50">
        <f t="shared" si="5"/>
        <v>0</v>
      </c>
      <c r="X33" s="50">
        <f t="shared" si="1"/>
        <v>8.4795321637426868E-2</v>
      </c>
      <c r="Y33" s="51">
        <f t="shared" si="2"/>
        <v>444940</v>
      </c>
      <c r="Z33" s="51">
        <f t="shared" si="3"/>
        <v>8265295</v>
      </c>
    </row>
    <row r="34" spans="2:26" x14ac:dyDescent="0.3">
      <c r="B34" s="58" t="s">
        <v>54</v>
      </c>
      <c r="C34" s="41">
        <v>2.4</v>
      </c>
      <c r="D34" s="41">
        <v>2.48</v>
      </c>
      <c r="E34" s="41">
        <v>2.4</v>
      </c>
      <c r="F34" s="42">
        <v>2.4</v>
      </c>
      <c r="G34" s="43">
        <v>0</v>
      </c>
      <c r="H34" s="43">
        <v>0</v>
      </c>
      <c r="I34" s="44">
        <v>9127116</v>
      </c>
      <c r="J34" s="60">
        <v>22268665.079999998</v>
      </c>
      <c r="K34" s="46">
        <v>4.3478260869565188E-2</v>
      </c>
      <c r="L34" s="47"/>
      <c r="V34" s="7" t="str">
        <f t="shared" si="0"/>
        <v>CUTIX</v>
      </c>
      <c r="W34" s="50">
        <f t="shared" si="5"/>
        <v>0</v>
      </c>
      <c r="X34" s="50">
        <f t="shared" si="1"/>
        <v>4.3478260869565188E-2</v>
      </c>
      <c r="Y34" s="51">
        <f t="shared" si="2"/>
        <v>9127116</v>
      </c>
      <c r="Z34" s="51">
        <f t="shared" si="3"/>
        <v>22268665.079999998</v>
      </c>
    </row>
    <row r="35" spans="2:26" x14ac:dyDescent="0.3">
      <c r="B35" s="58" t="s">
        <v>55</v>
      </c>
      <c r="C35" s="41">
        <v>7.5</v>
      </c>
      <c r="D35" s="59">
        <v>8</v>
      </c>
      <c r="E35" s="59">
        <v>7.65</v>
      </c>
      <c r="F35" s="42">
        <v>8</v>
      </c>
      <c r="G35" s="43">
        <v>0.5</v>
      </c>
      <c r="H35" s="43">
        <v>6.666666666666667</v>
      </c>
      <c r="I35" s="44">
        <v>3041263</v>
      </c>
      <c r="J35" s="60">
        <v>23869248.800000001</v>
      </c>
      <c r="K35" s="46">
        <v>3.8961038961038863E-2</v>
      </c>
      <c r="L35" s="47"/>
      <c r="V35" s="7" t="str">
        <f t="shared" si="0"/>
        <v>CWG</v>
      </c>
      <c r="W35" s="50">
        <f t="shared" si="5"/>
        <v>6.6666666666666666E-2</v>
      </c>
      <c r="X35" s="50">
        <f t="shared" si="1"/>
        <v>3.8961038961038863E-2</v>
      </c>
      <c r="Y35" s="51">
        <f t="shared" si="2"/>
        <v>3041263</v>
      </c>
      <c r="Z35" s="51">
        <f t="shared" si="3"/>
        <v>23869248.800000001</v>
      </c>
    </row>
    <row r="36" spans="2:26" x14ac:dyDescent="0.3">
      <c r="B36" s="58" t="s">
        <v>56</v>
      </c>
      <c r="C36" s="41">
        <v>0.78</v>
      </c>
      <c r="D36" s="59">
        <v>0.81</v>
      </c>
      <c r="E36" s="59">
        <v>0.81</v>
      </c>
      <c r="F36" s="42">
        <v>0.81</v>
      </c>
      <c r="G36" s="43">
        <v>3.0000000000000027E-2</v>
      </c>
      <c r="H36" s="43">
        <v>3.8461538461538494</v>
      </c>
      <c r="I36" s="44">
        <v>677594</v>
      </c>
      <c r="J36" s="60">
        <v>544424.04</v>
      </c>
      <c r="K36" s="46">
        <v>0.28571428571428581</v>
      </c>
      <c r="L36" s="47"/>
      <c r="V36" s="7" t="str">
        <f t="shared" si="0"/>
        <v>DAARCOMM</v>
      </c>
      <c r="W36" s="50">
        <f t="shared" si="5"/>
        <v>3.8461538461538491E-2</v>
      </c>
      <c r="X36" s="50">
        <f t="shared" si="1"/>
        <v>0.28571428571428581</v>
      </c>
      <c r="Y36" s="51">
        <f t="shared" si="2"/>
        <v>677594</v>
      </c>
      <c r="Z36" s="51">
        <f t="shared" si="3"/>
        <v>544424.04</v>
      </c>
    </row>
    <row r="37" spans="2:26" x14ac:dyDescent="0.3">
      <c r="B37" s="58" t="s">
        <v>57</v>
      </c>
      <c r="C37" s="41">
        <v>394</v>
      </c>
      <c r="D37" s="41">
        <v>394</v>
      </c>
      <c r="E37" s="41">
        <v>394</v>
      </c>
      <c r="F37" s="42">
        <v>394</v>
      </c>
      <c r="G37" s="43">
        <v>0</v>
      </c>
      <c r="H37" s="43">
        <v>0</v>
      </c>
      <c r="I37" s="44">
        <v>508064</v>
      </c>
      <c r="J37" s="60">
        <v>200745652.19999999</v>
      </c>
      <c r="K37" s="46">
        <v>-0.17710944026733499</v>
      </c>
      <c r="L37" s="47"/>
      <c r="V37" s="7" t="str">
        <f t="shared" si="0"/>
        <v>DANGCEM</v>
      </c>
      <c r="W37" s="50">
        <f t="shared" si="5"/>
        <v>0</v>
      </c>
      <c r="X37" s="50">
        <f t="shared" si="1"/>
        <v>-0.17710944026733499</v>
      </c>
      <c r="Y37" s="51">
        <f t="shared" si="2"/>
        <v>508064</v>
      </c>
      <c r="Z37" s="51">
        <f t="shared" si="3"/>
        <v>200745652.19999999</v>
      </c>
    </row>
    <row r="38" spans="2:26" x14ac:dyDescent="0.3">
      <c r="B38" s="58" t="s">
        <v>58</v>
      </c>
      <c r="C38" s="41">
        <v>37</v>
      </c>
      <c r="D38" s="41">
        <v>36.5</v>
      </c>
      <c r="E38" s="41">
        <v>36.5</v>
      </c>
      <c r="F38" s="42">
        <v>36.5</v>
      </c>
      <c r="G38" s="43">
        <v>-0.5</v>
      </c>
      <c r="H38" s="43">
        <v>-1.3513513513513513</v>
      </c>
      <c r="I38" s="44">
        <v>6293167</v>
      </c>
      <c r="J38" s="60">
        <v>229696215.90000001</v>
      </c>
      <c r="K38" s="46">
        <v>0.12307692307692308</v>
      </c>
      <c r="L38" s="47"/>
      <c r="V38" s="7" t="str">
        <f t="shared" si="0"/>
        <v>DANGSUGAR</v>
      </c>
      <c r="W38" s="50">
        <f t="shared" si="5"/>
        <v>-1.3513513513513513E-2</v>
      </c>
      <c r="X38" s="50">
        <f t="shared" si="1"/>
        <v>0.12307692307692308</v>
      </c>
      <c r="Y38" s="51">
        <f t="shared" si="2"/>
        <v>6293167</v>
      </c>
      <c r="Z38" s="51">
        <f t="shared" si="3"/>
        <v>229696215.90000001</v>
      </c>
    </row>
    <row r="39" spans="2:26" x14ac:dyDescent="0.3">
      <c r="B39" s="58" t="s">
        <v>59</v>
      </c>
      <c r="C39" s="41">
        <v>0.96</v>
      </c>
      <c r="D39" s="59">
        <v>1.05</v>
      </c>
      <c r="E39" s="59">
        <v>0.96</v>
      </c>
      <c r="F39" s="42">
        <v>1.05</v>
      </c>
      <c r="G39" s="43">
        <v>9.000000000000008E-2</v>
      </c>
      <c r="H39" s="43">
        <v>9.3750000000000089</v>
      </c>
      <c r="I39" s="44">
        <v>1984481</v>
      </c>
      <c r="J39" s="60">
        <v>2029886.24</v>
      </c>
      <c r="K39" s="46">
        <v>-0.11016949152542366</v>
      </c>
      <c r="L39" s="47"/>
      <c r="V39" s="7" t="str">
        <f t="shared" si="0"/>
        <v>DEAPCAP</v>
      </c>
      <c r="W39" s="50">
        <f t="shared" si="5"/>
        <v>9.3750000000000083E-2</v>
      </c>
      <c r="X39" s="50">
        <f t="shared" si="1"/>
        <v>-0.11016949152542366</v>
      </c>
      <c r="Y39" s="51">
        <f t="shared" si="2"/>
        <v>1984481</v>
      </c>
      <c r="Z39" s="51">
        <f t="shared" si="3"/>
        <v>2029886.24</v>
      </c>
    </row>
    <row r="40" spans="2:26" x14ac:dyDescent="0.3">
      <c r="B40" s="58" t="s">
        <v>60</v>
      </c>
      <c r="C40" s="41">
        <v>3.21</v>
      </c>
      <c r="D40" s="41">
        <v>3.24</v>
      </c>
      <c r="E40" s="41">
        <v>3.19</v>
      </c>
      <c r="F40" s="42">
        <v>3.2</v>
      </c>
      <c r="G40" s="43">
        <v>-9.9999999999997868E-3</v>
      </c>
      <c r="H40" s="43">
        <v>-0.31152647975077219</v>
      </c>
      <c r="I40" s="44">
        <v>7927955</v>
      </c>
      <c r="J40" s="60">
        <v>25451738.09</v>
      </c>
      <c r="K40" s="46">
        <v>1.2658227848101333E-2</v>
      </c>
      <c r="L40" s="47"/>
      <c r="V40" s="7" t="str">
        <f t="shared" si="0"/>
        <v>ELLAHLAKES</v>
      </c>
      <c r="W40" s="50">
        <f t="shared" si="5"/>
        <v>-3.1152647975077217E-3</v>
      </c>
      <c r="X40" s="50">
        <f t="shared" si="1"/>
        <v>1.2658227848101333E-2</v>
      </c>
      <c r="Y40" s="51">
        <f t="shared" si="2"/>
        <v>7927955</v>
      </c>
      <c r="Z40" s="51">
        <f t="shared" si="3"/>
        <v>25451738.09</v>
      </c>
    </row>
    <row r="41" spans="2:26" x14ac:dyDescent="0.3">
      <c r="B41" s="58" t="s">
        <v>61</v>
      </c>
      <c r="C41" s="41">
        <v>30.35</v>
      </c>
      <c r="D41" s="59">
        <v>33.35</v>
      </c>
      <c r="E41" s="59">
        <v>31</v>
      </c>
      <c r="F41" s="42">
        <v>33.35</v>
      </c>
      <c r="G41" s="43">
        <v>3</v>
      </c>
      <c r="H41" s="43">
        <v>9.8846787479406917</v>
      </c>
      <c r="I41" s="44">
        <v>6787661</v>
      </c>
      <c r="J41" s="60">
        <v>218597300.30000001</v>
      </c>
      <c r="K41" s="46">
        <v>0.37242798353909468</v>
      </c>
      <c r="L41" s="47"/>
      <c r="V41" s="7" t="str">
        <f t="shared" si="0"/>
        <v>ETERNA</v>
      </c>
      <c r="W41" s="50">
        <f t="shared" si="5"/>
        <v>9.8846787479406922E-2</v>
      </c>
      <c r="X41" s="50">
        <f t="shared" si="1"/>
        <v>0.37242798353909468</v>
      </c>
      <c r="Y41" s="51">
        <f t="shared" si="2"/>
        <v>6787661</v>
      </c>
      <c r="Z41" s="51">
        <f t="shared" si="3"/>
        <v>218597300.30000001</v>
      </c>
    </row>
    <row r="42" spans="2:26" x14ac:dyDescent="0.3">
      <c r="B42" s="58" t="s">
        <v>62</v>
      </c>
      <c r="C42" s="41">
        <v>30.4</v>
      </c>
      <c r="D42" s="59">
        <v>32.25</v>
      </c>
      <c r="E42" s="59">
        <v>31.3</v>
      </c>
      <c r="F42" s="42">
        <v>31.3</v>
      </c>
      <c r="G42" s="43">
        <v>0.90000000000000213</v>
      </c>
      <c r="H42" s="43">
        <v>2.960526315789481</v>
      </c>
      <c r="I42" s="44">
        <v>640707</v>
      </c>
      <c r="J42" s="60">
        <v>19797796.75</v>
      </c>
      <c r="K42" s="46">
        <v>0.11785714285714288</v>
      </c>
      <c r="L42" s="47"/>
      <c r="V42" s="7" t="str">
        <f t="shared" si="0"/>
        <v>ETI</v>
      </c>
      <c r="W42" s="50">
        <f t="shared" si="5"/>
        <v>2.9605263157894812E-2</v>
      </c>
      <c r="X42" s="50">
        <f t="shared" si="1"/>
        <v>0.11785714285714288</v>
      </c>
      <c r="Y42" s="51">
        <f t="shared" si="2"/>
        <v>640707</v>
      </c>
      <c r="Z42" s="51">
        <f t="shared" si="3"/>
        <v>19797796.75</v>
      </c>
    </row>
    <row r="43" spans="2:26" x14ac:dyDescent="0.3">
      <c r="B43" s="58" t="s">
        <v>63</v>
      </c>
      <c r="C43" s="41">
        <v>6.5</v>
      </c>
      <c r="D43" s="59">
        <v>6.5</v>
      </c>
      <c r="E43" s="59">
        <v>6.5</v>
      </c>
      <c r="F43" s="42">
        <v>6.5</v>
      </c>
      <c r="G43" s="43">
        <v>0</v>
      </c>
      <c r="H43" s="43">
        <v>0</v>
      </c>
      <c r="I43" s="44">
        <v>53874</v>
      </c>
      <c r="J43" s="60">
        <v>364918</v>
      </c>
      <c r="K43" s="46">
        <v>0</v>
      </c>
      <c r="L43" s="47"/>
      <c r="V43" s="7" t="str">
        <f t="shared" si="0"/>
        <v>ETRANZACT</v>
      </c>
      <c r="W43" s="50">
        <f t="shared" si="5"/>
        <v>0</v>
      </c>
      <c r="X43" s="50">
        <f t="shared" si="1"/>
        <v>0</v>
      </c>
      <c r="Y43" s="51">
        <f t="shared" si="2"/>
        <v>53874</v>
      </c>
      <c r="Z43" s="51">
        <f t="shared" si="3"/>
        <v>364918</v>
      </c>
    </row>
    <row r="44" spans="2:26" x14ac:dyDescent="0.3">
      <c r="B44" s="58" t="s">
        <v>64</v>
      </c>
      <c r="C44" s="41">
        <v>13.34</v>
      </c>
      <c r="D44" s="59">
        <v>13.34</v>
      </c>
      <c r="E44" s="59">
        <v>13.34</v>
      </c>
      <c r="F44" s="42">
        <v>13.34</v>
      </c>
      <c r="G44" s="43">
        <v>0</v>
      </c>
      <c r="H44" s="43">
        <v>0</v>
      </c>
      <c r="I44" s="44">
        <v>52916</v>
      </c>
      <c r="J44" s="60">
        <v>648190.54</v>
      </c>
      <c r="K44" s="46">
        <v>-0.30773222625843277</v>
      </c>
      <c r="L44" s="47"/>
      <c r="V44" s="7" t="str">
        <f t="shared" si="0"/>
        <v>EUNISELL</v>
      </c>
      <c r="W44" s="50">
        <f t="shared" si="5"/>
        <v>0</v>
      </c>
      <c r="X44" s="50">
        <f t="shared" si="1"/>
        <v>-0.30773222625843277</v>
      </c>
      <c r="Y44" s="51">
        <f t="shared" si="2"/>
        <v>52916</v>
      </c>
      <c r="Z44" s="51">
        <f t="shared" si="3"/>
        <v>648190.54</v>
      </c>
    </row>
    <row r="45" spans="2:26" x14ac:dyDescent="0.3">
      <c r="B45" s="58" t="s">
        <v>65</v>
      </c>
      <c r="C45" s="41">
        <v>32.1</v>
      </c>
      <c r="D45" s="59">
        <v>32.450000000000003</v>
      </c>
      <c r="E45" s="59">
        <v>31.55</v>
      </c>
      <c r="F45" s="42">
        <v>32</v>
      </c>
      <c r="G45" s="43">
        <v>-0.10000000000000142</v>
      </c>
      <c r="H45" s="43">
        <v>-0.31152647975078324</v>
      </c>
      <c r="I45" s="44">
        <v>38767267</v>
      </c>
      <c r="J45" s="60">
        <v>1245070207.5</v>
      </c>
      <c r="K45" s="46">
        <v>0.14081996434937616</v>
      </c>
      <c r="L45" s="47"/>
      <c r="V45" s="7" t="str">
        <f t="shared" si="0"/>
        <v>FBNH</v>
      </c>
      <c r="W45" s="50">
        <f t="shared" si="5"/>
        <v>-3.1152647975078323E-3</v>
      </c>
      <c r="X45" s="50">
        <f t="shared" si="1"/>
        <v>0.14081996434937616</v>
      </c>
      <c r="Y45" s="51">
        <f t="shared" si="2"/>
        <v>38767267</v>
      </c>
      <c r="Z45" s="51">
        <f t="shared" si="3"/>
        <v>1245070207.5</v>
      </c>
    </row>
    <row r="46" spans="2:26" x14ac:dyDescent="0.3">
      <c r="B46" s="58" t="s">
        <v>66</v>
      </c>
      <c r="C46" s="41">
        <v>12</v>
      </c>
      <c r="D46" s="59">
        <v>12</v>
      </c>
      <c r="E46" s="59">
        <v>11.15</v>
      </c>
      <c r="F46" s="42">
        <v>11.6</v>
      </c>
      <c r="G46" s="43">
        <v>-0.40000000000000036</v>
      </c>
      <c r="H46" s="43">
        <v>-3.3333333333333361</v>
      </c>
      <c r="I46" s="44">
        <v>17181626</v>
      </c>
      <c r="J46" s="60">
        <v>199244130.5</v>
      </c>
      <c r="K46" s="46">
        <v>0.23404255319148937</v>
      </c>
      <c r="L46" s="47"/>
      <c r="V46" s="7" t="str">
        <f t="shared" si="0"/>
        <v>FCMB</v>
      </c>
      <c r="W46" s="50">
        <f t="shared" si="5"/>
        <v>-3.3333333333333361E-2</v>
      </c>
      <c r="X46" s="50">
        <f t="shared" si="1"/>
        <v>0.23404255319148937</v>
      </c>
      <c r="Y46" s="51">
        <f t="shared" si="2"/>
        <v>17181626</v>
      </c>
      <c r="Z46" s="51">
        <f t="shared" si="3"/>
        <v>199244130.5</v>
      </c>
    </row>
    <row r="47" spans="2:26" x14ac:dyDescent="0.3">
      <c r="B47" s="58" t="s">
        <v>67</v>
      </c>
      <c r="C47" s="41">
        <v>19.649999999999999</v>
      </c>
      <c r="D47" s="59">
        <v>20.3</v>
      </c>
      <c r="E47" s="59">
        <v>19.8</v>
      </c>
      <c r="F47" s="42">
        <v>19.850000000000001</v>
      </c>
      <c r="G47" s="43">
        <v>0.20000000000000284</v>
      </c>
      <c r="H47" s="43">
        <v>1.01781170483462</v>
      </c>
      <c r="I47" s="44">
        <v>13452131</v>
      </c>
      <c r="J47" s="60">
        <v>268296712.94999999</v>
      </c>
      <c r="K47" s="46">
        <v>0.13428571428571434</v>
      </c>
      <c r="L47" s="47"/>
      <c r="V47" s="7" t="str">
        <f t="shared" si="0"/>
        <v>FIDELITYBK</v>
      </c>
      <c r="W47" s="50">
        <f t="shared" si="5"/>
        <v>1.0178117048346201E-2</v>
      </c>
      <c r="X47" s="50">
        <f t="shared" si="1"/>
        <v>0.13428571428571434</v>
      </c>
      <c r="Y47" s="51">
        <f t="shared" si="2"/>
        <v>13452131</v>
      </c>
      <c r="Z47" s="51">
        <f t="shared" si="3"/>
        <v>268296712.94999999</v>
      </c>
    </row>
    <row r="48" spans="2:26" x14ac:dyDescent="0.3">
      <c r="B48" s="58" t="s">
        <v>68</v>
      </c>
      <c r="C48" s="41">
        <v>17.399999999999999</v>
      </c>
      <c r="D48" s="59">
        <v>19.100000000000001</v>
      </c>
      <c r="E48" s="59">
        <v>18.600000000000001</v>
      </c>
      <c r="F48" s="42">
        <v>19.100000000000001</v>
      </c>
      <c r="G48" s="43">
        <v>1.7000000000000028</v>
      </c>
      <c r="H48" s="43">
        <v>9.7701149425287532</v>
      </c>
      <c r="I48" s="44">
        <v>3896657</v>
      </c>
      <c r="J48" s="60">
        <v>73550621.849999994</v>
      </c>
      <c r="K48" s="46">
        <v>0.23225806451612918</v>
      </c>
      <c r="L48" s="47"/>
      <c r="V48" s="7" t="str">
        <f t="shared" si="0"/>
        <v>FIDSON</v>
      </c>
      <c r="W48" s="50">
        <f t="shared" si="5"/>
        <v>9.7701149425287528E-2</v>
      </c>
      <c r="X48" s="50">
        <f t="shared" si="1"/>
        <v>0.23225806451612918</v>
      </c>
      <c r="Y48" s="51">
        <f t="shared" si="2"/>
        <v>3896657</v>
      </c>
      <c r="Z48" s="51">
        <f t="shared" si="3"/>
        <v>73550621.849999994</v>
      </c>
    </row>
    <row r="49" spans="2:26" x14ac:dyDescent="0.3">
      <c r="B49" s="58" t="s">
        <v>69</v>
      </c>
      <c r="C49" s="41">
        <v>1.88</v>
      </c>
      <c r="D49" s="59">
        <v>1.89</v>
      </c>
      <c r="E49" s="59">
        <v>1.88</v>
      </c>
      <c r="F49" s="42">
        <v>1.88</v>
      </c>
      <c r="G49" s="43">
        <v>0</v>
      </c>
      <c r="H49" s="43">
        <v>0</v>
      </c>
      <c r="I49" s="44">
        <v>933836</v>
      </c>
      <c r="J49" s="60">
        <v>1754918.01</v>
      </c>
      <c r="K49" s="46">
        <v>3.296703296703285E-2</v>
      </c>
      <c r="L49" s="47"/>
      <c r="V49" s="7" t="str">
        <f t="shared" si="0"/>
        <v>FTNCOCOA</v>
      </c>
      <c r="W49" s="50">
        <f t="shared" si="5"/>
        <v>0</v>
      </c>
      <c r="X49" s="50">
        <f t="shared" si="1"/>
        <v>3.296703296703285E-2</v>
      </c>
      <c r="Y49" s="51">
        <f t="shared" si="2"/>
        <v>933836</v>
      </c>
      <c r="Z49" s="51">
        <f t="shared" si="3"/>
        <v>1754918.01</v>
      </c>
    </row>
    <row r="50" spans="2:26" x14ac:dyDescent="0.3">
      <c r="B50" s="58" t="s">
        <v>70</v>
      </c>
      <c r="C50" s="41">
        <v>1150</v>
      </c>
      <c r="D50" s="59">
        <v>1150</v>
      </c>
      <c r="E50" s="59">
        <v>1150</v>
      </c>
      <c r="F50" s="42">
        <v>1150</v>
      </c>
      <c r="G50" s="43">
        <v>0</v>
      </c>
      <c r="H50" s="43">
        <v>0</v>
      </c>
      <c r="I50" s="44">
        <v>8001959</v>
      </c>
      <c r="J50" s="60">
        <v>8282027565</v>
      </c>
      <c r="K50" s="46">
        <v>0</v>
      </c>
      <c r="L50" s="47"/>
      <c r="V50" s="7" t="str">
        <f t="shared" si="0"/>
        <v>GEREGU</v>
      </c>
      <c r="W50" s="50">
        <f t="shared" si="5"/>
        <v>0</v>
      </c>
      <c r="X50" s="50">
        <f t="shared" si="1"/>
        <v>0</v>
      </c>
      <c r="Y50" s="51">
        <f t="shared" si="2"/>
        <v>8001959</v>
      </c>
      <c r="Z50" s="51">
        <f t="shared" si="3"/>
        <v>8282027565</v>
      </c>
    </row>
    <row r="51" spans="2:26" x14ac:dyDescent="0.3">
      <c r="B51" s="58" t="s">
        <v>71</v>
      </c>
      <c r="C51" s="41">
        <v>8.64</v>
      </c>
      <c r="D51" s="41">
        <v>7.87</v>
      </c>
      <c r="E51" s="41">
        <v>7.87</v>
      </c>
      <c r="F51" s="42">
        <v>7.87</v>
      </c>
      <c r="G51" s="43">
        <v>-0.77000000000000046</v>
      </c>
      <c r="H51" s="43">
        <v>-8.9120370370370416</v>
      </c>
      <c r="I51" s="44">
        <v>159189</v>
      </c>
      <c r="J51" s="60">
        <v>1252806.44</v>
      </c>
      <c r="K51" s="46">
        <v>-8.9120370370370461E-2</v>
      </c>
      <c r="L51" s="47"/>
      <c r="V51" s="7" t="str">
        <f t="shared" si="0"/>
        <v>GOLDBREW</v>
      </c>
      <c r="W51" s="50">
        <f t="shared" si="5"/>
        <v>-8.9120370370370419E-2</v>
      </c>
      <c r="X51" s="50">
        <f t="shared" si="1"/>
        <v>-8.9120370370370461E-2</v>
      </c>
      <c r="Y51" s="51">
        <f t="shared" si="2"/>
        <v>159189</v>
      </c>
      <c r="Z51" s="51">
        <f t="shared" si="3"/>
        <v>1252806.44</v>
      </c>
    </row>
    <row r="52" spans="2:26" x14ac:dyDescent="0.3">
      <c r="B52" s="58" t="s">
        <v>72</v>
      </c>
      <c r="C52" s="41">
        <v>64</v>
      </c>
      <c r="D52" s="59">
        <v>64.150000000000006</v>
      </c>
      <c r="E52" s="59">
        <v>64</v>
      </c>
      <c r="F52" s="42">
        <v>64</v>
      </c>
      <c r="G52" s="43">
        <v>0</v>
      </c>
      <c r="H52" s="43">
        <v>0</v>
      </c>
      <c r="I52" s="44">
        <v>8758063</v>
      </c>
      <c r="J52" s="60">
        <v>560394970.25</v>
      </c>
      <c r="K52" s="46">
        <v>0.12280701754385959</v>
      </c>
      <c r="L52" s="47"/>
      <c r="V52" s="7" t="str">
        <f t="shared" si="0"/>
        <v>GTCO</v>
      </c>
      <c r="W52" s="50">
        <f t="shared" si="5"/>
        <v>0</v>
      </c>
      <c r="X52" s="50">
        <f t="shared" si="1"/>
        <v>0.12280701754385959</v>
      </c>
      <c r="Y52" s="51">
        <f t="shared" si="2"/>
        <v>8758063</v>
      </c>
      <c r="Z52" s="51">
        <f t="shared" si="3"/>
        <v>560394970.25</v>
      </c>
    </row>
    <row r="53" spans="2:26" x14ac:dyDescent="0.3">
      <c r="B53" s="58" t="s">
        <v>73</v>
      </c>
      <c r="C53" s="41">
        <v>0.88</v>
      </c>
      <c r="D53" s="59">
        <v>0.9</v>
      </c>
      <c r="E53" s="59">
        <v>0.8</v>
      </c>
      <c r="F53" s="42">
        <v>0.85</v>
      </c>
      <c r="G53" s="43">
        <v>-3.0000000000000027E-2</v>
      </c>
      <c r="H53" s="43">
        <v>-3.4090909090909123</v>
      </c>
      <c r="I53" s="44">
        <v>13883230</v>
      </c>
      <c r="J53" s="60">
        <v>11799425.65</v>
      </c>
      <c r="K53" s="46">
        <v>4.9382716049382713E-2</v>
      </c>
      <c r="L53" s="47"/>
      <c r="V53" s="7" t="str">
        <f t="shared" si="0"/>
        <v>GUINEAINS</v>
      </c>
      <c r="W53" s="50">
        <f t="shared" si="5"/>
        <v>-3.4090909090909123E-2</v>
      </c>
      <c r="X53" s="50">
        <f t="shared" si="1"/>
        <v>4.9382716049382713E-2</v>
      </c>
      <c r="Y53" s="51">
        <f t="shared" si="2"/>
        <v>13883230</v>
      </c>
      <c r="Z53" s="51">
        <f t="shared" si="3"/>
        <v>11799425.65</v>
      </c>
    </row>
    <row r="54" spans="2:26" x14ac:dyDescent="0.3">
      <c r="B54" s="58" t="s">
        <v>74</v>
      </c>
      <c r="C54" s="41">
        <v>77</v>
      </c>
      <c r="D54" s="41">
        <v>77</v>
      </c>
      <c r="E54" s="41">
        <v>77</v>
      </c>
      <c r="F54" s="42">
        <v>77</v>
      </c>
      <c r="G54" s="43">
        <v>0</v>
      </c>
      <c r="H54" s="43">
        <v>0</v>
      </c>
      <c r="I54" s="44">
        <v>2927438</v>
      </c>
      <c r="J54" s="60">
        <v>225397991</v>
      </c>
      <c r="K54" s="46">
        <v>9.6085409252669063E-2</v>
      </c>
      <c r="L54" s="47"/>
      <c r="V54" s="7" t="str">
        <f t="shared" si="0"/>
        <v>GUINNESS</v>
      </c>
      <c r="W54" s="50">
        <f t="shared" si="5"/>
        <v>0</v>
      </c>
      <c r="X54" s="50">
        <f t="shared" si="1"/>
        <v>9.6085409252669063E-2</v>
      </c>
      <c r="Y54" s="51">
        <f t="shared" si="2"/>
        <v>2927438</v>
      </c>
      <c r="Z54" s="51">
        <f t="shared" si="3"/>
        <v>225397991</v>
      </c>
    </row>
    <row r="55" spans="2:26" x14ac:dyDescent="0.3">
      <c r="B55" s="58" t="s">
        <v>75</v>
      </c>
      <c r="C55" s="41">
        <v>4.9800000000000004</v>
      </c>
      <c r="D55" s="59">
        <v>4.9800000000000004</v>
      </c>
      <c r="E55" s="59">
        <v>4.9800000000000004</v>
      </c>
      <c r="F55" s="42">
        <v>4.9800000000000004</v>
      </c>
      <c r="G55" s="43">
        <v>0</v>
      </c>
      <c r="H55" s="43">
        <v>0</v>
      </c>
      <c r="I55" s="44">
        <v>30000</v>
      </c>
      <c r="J55" s="60">
        <v>158300</v>
      </c>
      <c r="K55" s="46">
        <v>4.1841004184100417E-2</v>
      </c>
      <c r="L55" s="47"/>
      <c r="V55" s="7" t="str">
        <f t="shared" si="0"/>
        <v>HMCALL</v>
      </c>
      <c r="W55" s="50">
        <f t="shared" si="5"/>
        <v>0</v>
      </c>
      <c r="X55" s="50">
        <f t="shared" si="1"/>
        <v>4.1841004184100417E-2</v>
      </c>
      <c r="Y55" s="51">
        <f t="shared" si="2"/>
        <v>30000</v>
      </c>
      <c r="Z55" s="51">
        <f t="shared" si="3"/>
        <v>158300</v>
      </c>
    </row>
    <row r="56" spans="2:26" x14ac:dyDescent="0.3">
      <c r="B56" s="58" t="s">
        <v>76</v>
      </c>
      <c r="C56" s="41">
        <v>9.32</v>
      </c>
      <c r="D56" s="59">
        <v>9.5</v>
      </c>
      <c r="E56" s="59">
        <v>9.35</v>
      </c>
      <c r="F56" s="42">
        <v>9.5</v>
      </c>
      <c r="G56" s="43">
        <v>0.17999999999999972</v>
      </c>
      <c r="H56" s="43">
        <v>1.9313304721030013</v>
      </c>
      <c r="I56" s="44">
        <v>5074159</v>
      </c>
      <c r="J56" s="60">
        <v>48087283</v>
      </c>
      <c r="K56" s="46">
        <v>0.50793650793650791</v>
      </c>
      <c r="L56" s="47"/>
      <c r="V56" s="7" t="str">
        <f t="shared" si="0"/>
        <v>HONYFLOUR</v>
      </c>
      <c r="W56" s="50">
        <f t="shared" si="5"/>
        <v>1.9313304721030013E-2</v>
      </c>
      <c r="X56" s="50">
        <f t="shared" si="1"/>
        <v>0.50793650793650791</v>
      </c>
      <c r="Y56" s="51">
        <f t="shared" si="2"/>
        <v>5074159</v>
      </c>
      <c r="Z56" s="51">
        <f t="shared" si="3"/>
        <v>48087283</v>
      </c>
    </row>
    <row r="57" spans="2:26" x14ac:dyDescent="0.3">
      <c r="B57" s="58" t="s">
        <v>77</v>
      </c>
      <c r="C57" s="41">
        <v>10.35</v>
      </c>
      <c r="D57" s="59">
        <v>10.35</v>
      </c>
      <c r="E57" s="59">
        <v>10.35</v>
      </c>
      <c r="F57" s="42">
        <v>10.35</v>
      </c>
      <c r="G57" s="43">
        <v>0</v>
      </c>
      <c r="H57" s="43">
        <v>0</v>
      </c>
      <c r="I57" s="44">
        <v>205534</v>
      </c>
      <c r="J57" s="60">
        <v>2222912.0499999998</v>
      </c>
      <c r="K57" s="46">
        <v>-8.0000000000000071E-2</v>
      </c>
      <c r="L57" s="47"/>
      <c r="V57" s="7" t="str">
        <f t="shared" si="0"/>
        <v>IKEJAHOTEL</v>
      </c>
      <c r="W57" s="50">
        <f t="shared" si="5"/>
        <v>0</v>
      </c>
      <c r="X57" s="50">
        <f t="shared" si="1"/>
        <v>-8.0000000000000071E-2</v>
      </c>
      <c r="Y57" s="51">
        <f t="shared" si="2"/>
        <v>205534</v>
      </c>
      <c r="Z57" s="51">
        <f t="shared" si="3"/>
        <v>2222912.0499999998</v>
      </c>
    </row>
    <row r="58" spans="2:26" x14ac:dyDescent="0.3">
      <c r="B58" s="58" t="s">
        <v>78</v>
      </c>
      <c r="C58" s="41">
        <v>38</v>
      </c>
      <c r="D58" s="59">
        <v>38</v>
      </c>
      <c r="E58" s="59">
        <v>38</v>
      </c>
      <c r="F58" s="42">
        <v>38</v>
      </c>
      <c r="G58" s="43">
        <v>0</v>
      </c>
      <c r="H58" s="43">
        <v>0</v>
      </c>
      <c r="I58" s="44">
        <v>5281</v>
      </c>
      <c r="J58" s="60">
        <v>188511</v>
      </c>
      <c r="K58" s="46">
        <v>1.3175230566533358E-3</v>
      </c>
      <c r="L58" s="47"/>
      <c r="V58" s="7" t="str">
        <f t="shared" si="0"/>
        <v>IMG</v>
      </c>
      <c r="W58" s="50">
        <f t="shared" si="5"/>
        <v>0</v>
      </c>
      <c r="X58" s="50">
        <f t="shared" si="1"/>
        <v>1.3175230566533358E-3</v>
      </c>
      <c r="Y58" s="51">
        <f t="shared" si="2"/>
        <v>5281</v>
      </c>
      <c r="Z58" s="51">
        <f t="shared" si="3"/>
        <v>188511</v>
      </c>
    </row>
    <row r="59" spans="2:26" x14ac:dyDescent="0.3">
      <c r="B59" s="58" t="s">
        <v>79</v>
      </c>
      <c r="C59" s="41">
        <v>5.3</v>
      </c>
      <c r="D59" s="41">
        <v>5.4</v>
      </c>
      <c r="E59" s="41">
        <v>5.4</v>
      </c>
      <c r="F59" s="42">
        <v>5.4</v>
      </c>
      <c r="G59" s="43">
        <v>0.10000000000000053</v>
      </c>
      <c r="H59" s="43">
        <v>1.8867924528301987</v>
      </c>
      <c r="I59" s="44">
        <v>789227</v>
      </c>
      <c r="J59" s="60">
        <v>4247712.71</v>
      </c>
      <c r="K59" s="46">
        <v>-2.7027027027026973E-2</v>
      </c>
      <c r="L59" s="47"/>
      <c r="V59" s="7" t="str">
        <f t="shared" si="0"/>
        <v>INTBREW</v>
      </c>
      <c r="W59" s="50">
        <f t="shared" si="5"/>
        <v>1.8867924528301987E-2</v>
      </c>
      <c r="X59" s="50">
        <f t="shared" si="1"/>
        <v>-2.7027027027026973E-2</v>
      </c>
      <c r="Y59" s="51">
        <f t="shared" si="2"/>
        <v>789227</v>
      </c>
      <c r="Z59" s="51">
        <f t="shared" si="3"/>
        <v>4247712.71</v>
      </c>
    </row>
    <row r="60" spans="2:26" x14ac:dyDescent="0.3">
      <c r="B60" s="58" t="s">
        <v>80</v>
      </c>
      <c r="C60" s="41">
        <v>2.33</v>
      </c>
      <c r="D60" s="59">
        <v>2.5</v>
      </c>
      <c r="E60" s="59">
        <v>2.4900000000000002</v>
      </c>
      <c r="F60" s="42">
        <v>2.5</v>
      </c>
      <c r="G60" s="43">
        <v>0.16999999999999993</v>
      </c>
      <c r="H60" s="43">
        <v>7.2961373390557904</v>
      </c>
      <c r="I60" s="44">
        <v>1911268</v>
      </c>
      <c r="J60" s="60">
        <v>4763608.34</v>
      </c>
      <c r="K60" s="46">
        <v>0.47058823529411775</v>
      </c>
      <c r="V60" s="7" t="str">
        <f t="shared" si="0"/>
        <v>INTENEGINS</v>
      </c>
      <c r="W60" s="50">
        <f t="shared" si="5"/>
        <v>7.2961373390557901E-2</v>
      </c>
      <c r="X60" s="50">
        <f t="shared" si="1"/>
        <v>0.47058823529411775</v>
      </c>
      <c r="Y60" s="51">
        <f t="shared" si="2"/>
        <v>1911268</v>
      </c>
      <c r="Z60" s="51">
        <f t="shared" si="3"/>
        <v>4763608.34</v>
      </c>
    </row>
    <row r="61" spans="2:26" x14ac:dyDescent="0.3">
      <c r="B61" s="58" t="s">
        <v>81</v>
      </c>
      <c r="C61" s="41">
        <v>3.5</v>
      </c>
      <c r="D61" s="59">
        <v>3.58</v>
      </c>
      <c r="E61" s="59">
        <v>3.33</v>
      </c>
      <c r="F61" s="42">
        <v>3.4</v>
      </c>
      <c r="G61" s="43">
        <v>-0.10000000000000009</v>
      </c>
      <c r="H61" s="43">
        <v>-2.8571428571428599</v>
      </c>
      <c r="I61" s="44">
        <v>10797068</v>
      </c>
      <c r="J61" s="60">
        <v>36766025.460000001</v>
      </c>
      <c r="K61" s="46">
        <v>0.1333333333333333</v>
      </c>
      <c r="L61" s="47"/>
      <c r="V61" s="7" t="str">
        <f t="shared" si="0"/>
        <v>JAIZBANK</v>
      </c>
      <c r="W61" s="50">
        <f t="shared" si="5"/>
        <v>-2.8571428571428598E-2</v>
      </c>
      <c r="X61" s="50">
        <f t="shared" si="1"/>
        <v>0.1333333333333333</v>
      </c>
      <c r="Y61" s="51">
        <f t="shared" si="2"/>
        <v>10797068</v>
      </c>
      <c r="Z61" s="51">
        <f t="shared" si="3"/>
        <v>36766025.460000001</v>
      </c>
    </row>
    <row r="62" spans="2:26" x14ac:dyDescent="0.3">
      <c r="B62" s="58" t="s">
        <v>82</v>
      </c>
      <c r="C62" s="41">
        <v>2.13</v>
      </c>
      <c r="D62" s="41">
        <v>2.19</v>
      </c>
      <c r="E62" s="41">
        <v>2.12</v>
      </c>
      <c r="F62" s="42">
        <v>2.1800000000000002</v>
      </c>
      <c r="G62" s="43">
        <v>5.0000000000000266E-2</v>
      </c>
      <c r="H62" s="43">
        <v>2.3474178403755994</v>
      </c>
      <c r="I62" s="44">
        <v>8564733</v>
      </c>
      <c r="J62" s="60">
        <v>18266655.010000002</v>
      </c>
      <c r="K62" s="46">
        <v>6.3414634146341742E-2</v>
      </c>
      <c r="L62" s="47"/>
      <c r="V62" s="7" t="str">
        <f t="shared" si="0"/>
        <v>JAPAULGOLD</v>
      </c>
      <c r="W62" s="50">
        <f t="shared" si="5"/>
        <v>2.3474178403755996E-2</v>
      </c>
      <c r="X62" s="50">
        <f t="shared" si="1"/>
        <v>6.3414634146341742E-2</v>
      </c>
      <c r="Y62" s="51">
        <f t="shared" si="2"/>
        <v>8564733</v>
      </c>
      <c r="Z62" s="51">
        <f t="shared" si="3"/>
        <v>18266655.010000002</v>
      </c>
    </row>
    <row r="63" spans="2:26" x14ac:dyDescent="0.3">
      <c r="B63" s="58" t="s">
        <v>83</v>
      </c>
      <c r="C63" s="41">
        <v>139.80000000000001</v>
      </c>
      <c r="D63" s="59">
        <v>139.80000000000001</v>
      </c>
      <c r="E63" s="59">
        <v>139.80000000000001</v>
      </c>
      <c r="F63" s="42">
        <v>139.80000000000001</v>
      </c>
      <c r="G63" s="43">
        <v>0</v>
      </c>
      <c r="H63" s="43">
        <v>0</v>
      </c>
      <c r="I63" s="44">
        <v>173711</v>
      </c>
      <c r="J63" s="60">
        <v>22254121.199999999</v>
      </c>
      <c r="K63" s="46">
        <v>-9.9516908212560318E-2</v>
      </c>
      <c r="L63" s="47"/>
      <c r="V63" s="7" t="str">
        <f t="shared" si="0"/>
        <v>JBERGER</v>
      </c>
      <c r="W63" s="50">
        <f t="shared" si="5"/>
        <v>0</v>
      </c>
      <c r="X63" s="50">
        <f t="shared" si="1"/>
        <v>-9.9516908212560318E-2</v>
      </c>
      <c r="Y63" s="51">
        <f t="shared" si="2"/>
        <v>173711</v>
      </c>
      <c r="Z63" s="51">
        <f t="shared" si="3"/>
        <v>22254121.199999999</v>
      </c>
    </row>
    <row r="64" spans="2:26" x14ac:dyDescent="0.3">
      <c r="B64" s="58" t="s">
        <v>84</v>
      </c>
      <c r="C64" s="41">
        <v>7.5</v>
      </c>
      <c r="D64" s="59">
        <v>7.51</v>
      </c>
      <c r="E64" s="59">
        <v>7.51</v>
      </c>
      <c r="F64" s="42">
        <v>7.51</v>
      </c>
      <c r="G64" s="43">
        <v>9.9999999999997868E-3</v>
      </c>
      <c r="H64" s="43">
        <v>0.1333333333333305</v>
      </c>
      <c r="I64" s="44">
        <v>256834</v>
      </c>
      <c r="J64" s="60">
        <v>1976166.64</v>
      </c>
      <c r="K64" s="46">
        <v>-3.5943517329910191E-2</v>
      </c>
      <c r="L64" s="47"/>
      <c r="V64" s="7" t="str">
        <f t="shared" si="0"/>
        <v>JOHNHOLT</v>
      </c>
      <c r="W64" s="50">
        <f t="shared" si="5"/>
        <v>1.3333333333333051E-3</v>
      </c>
      <c r="X64" s="50">
        <f t="shared" si="1"/>
        <v>-3.5943517329910191E-2</v>
      </c>
      <c r="Y64" s="51">
        <f t="shared" si="2"/>
        <v>256834</v>
      </c>
      <c r="Z64" s="51">
        <f t="shared" si="3"/>
        <v>1976166.64</v>
      </c>
    </row>
    <row r="65" spans="2:26" x14ac:dyDescent="0.3">
      <c r="B65" s="58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6219</v>
      </c>
      <c r="J65" s="60">
        <v>57836.7</v>
      </c>
      <c r="K65" s="46">
        <v>0</v>
      </c>
      <c r="L65" s="47"/>
      <c r="V65" s="7" t="str">
        <f t="shared" si="0"/>
        <v>JULI</v>
      </c>
      <c r="W65" s="50">
        <f t="shared" si="5"/>
        <v>0</v>
      </c>
      <c r="X65" s="50">
        <f t="shared" si="1"/>
        <v>0</v>
      </c>
      <c r="Y65" s="51">
        <f t="shared" si="2"/>
        <v>6219</v>
      </c>
      <c r="Z65" s="51">
        <f t="shared" si="3"/>
        <v>57836.7</v>
      </c>
    </row>
    <row r="66" spans="2:26" x14ac:dyDescent="0.3">
      <c r="B66" s="58" t="s">
        <v>86</v>
      </c>
      <c r="C66" s="41">
        <v>3.1</v>
      </c>
      <c r="D66" s="59">
        <v>3</v>
      </c>
      <c r="E66" s="59">
        <v>3</v>
      </c>
      <c r="F66" s="42">
        <v>3</v>
      </c>
      <c r="G66" s="43">
        <v>-0.10000000000000009</v>
      </c>
      <c r="H66" s="43">
        <v>-3.2258064516129057</v>
      </c>
      <c r="I66" s="44">
        <v>689106</v>
      </c>
      <c r="J66" s="60">
        <v>2071026.77</v>
      </c>
      <c r="K66" s="46">
        <v>-2.9126213592232997E-2</v>
      </c>
      <c r="L66" s="47"/>
      <c r="V66" s="7" t="str">
        <f t="shared" si="0"/>
        <v>LASACO</v>
      </c>
      <c r="W66" s="50">
        <f t="shared" si="5"/>
        <v>-3.2258064516129059E-2</v>
      </c>
      <c r="X66" s="50">
        <f t="shared" si="1"/>
        <v>-2.9126213592232997E-2</v>
      </c>
      <c r="Y66" s="51">
        <f t="shared" si="2"/>
        <v>689106</v>
      </c>
      <c r="Z66" s="51">
        <f t="shared" si="3"/>
        <v>2071026.77</v>
      </c>
    </row>
    <row r="67" spans="2:26" x14ac:dyDescent="0.3">
      <c r="B67" s="58" t="s">
        <v>87</v>
      </c>
      <c r="C67" s="41">
        <v>4.5</v>
      </c>
      <c r="D67" s="41">
        <v>4.5</v>
      </c>
      <c r="E67" s="41">
        <v>4.5</v>
      </c>
      <c r="F67" s="42">
        <v>4.5</v>
      </c>
      <c r="G67" s="43">
        <v>0</v>
      </c>
      <c r="H67" s="43">
        <v>0</v>
      </c>
      <c r="I67" s="44">
        <v>38633</v>
      </c>
      <c r="J67" s="60">
        <v>184409.65</v>
      </c>
      <c r="K67" s="46">
        <v>0</v>
      </c>
      <c r="L67" s="47"/>
      <c r="V67" s="7" t="str">
        <f t="shared" si="0"/>
        <v>LEARNAFRCA</v>
      </c>
      <c r="W67" s="50">
        <f t="shared" si="5"/>
        <v>0</v>
      </c>
      <c r="X67" s="50">
        <f t="shared" si="1"/>
        <v>0</v>
      </c>
      <c r="Y67" s="51">
        <f t="shared" si="2"/>
        <v>38633</v>
      </c>
      <c r="Z67" s="51">
        <f t="shared" si="3"/>
        <v>184409.65</v>
      </c>
    </row>
    <row r="68" spans="2:26" x14ac:dyDescent="0.3">
      <c r="B68" s="58" t="s">
        <v>88</v>
      </c>
      <c r="C68" s="41">
        <v>1.48</v>
      </c>
      <c r="D68" s="59">
        <v>1.48</v>
      </c>
      <c r="E68" s="59">
        <v>1.48</v>
      </c>
      <c r="F68" s="42">
        <v>1.48</v>
      </c>
      <c r="G68" s="43">
        <v>0</v>
      </c>
      <c r="H68" s="43">
        <v>0</v>
      </c>
      <c r="I68" s="44">
        <v>817787</v>
      </c>
      <c r="J68" s="60">
        <v>1203570.24</v>
      </c>
      <c r="K68" s="46">
        <v>0.25423728813559321</v>
      </c>
      <c r="L68" s="47"/>
      <c r="V68" s="7" t="str">
        <f t="shared" si="0"/>
        <v>LINKASSURE</v>
      </c>
      <c r="W68" s="50">
        <f t="shared" si="5"/>
        <v>0</v>
      </c>
      <c r="X68" s="50">
        <f t="shared" si="1"/>
        <v>0.25423728813559321</v>
      </c>
      <c r="Y68" s="51">
        <f t="shared" si="2"/>
        <v>817787</v>
      </c>
      <c r="Z68" s="51">
        <f t="shared" si="3"/>
        <v>1203570.24</v>
      </c>
    </row>
    <row r="69" spans="2:26" x14ac:dyDescent="0.3">
      <c r="B69" s="58" t="s">
        <v>89</v>
      </c>
      <c r="C69" s="41">
        <v>5.2</v>
      </c>
      <c r="D69" s="59">
        <v>5.28</v>
      </c>
      <c r="E69" s="59">
        <v>5</v>
      </c>
      <c r="F69" s="42">
        <v>5.28</v>
      </c>
      <c r="G69" s="43">
        <v>8.0000000000000071E-2</v>
      </c>
      <c r="H69" s="43">
        <v>1.5384615384615397</v>
      </c>
      <c r="I69" s="44">
        <v>7651313</v>
      </c>
      <c r="J69" s="60">
        <v>39290030.009999998</v>
      </c>
      <c r="K69" s="46">
        <v>0.28155339805825252</v>
      </c>
      <c r="L69" s="47"/>
      <c r="V69" s="7" t="str">
        <f t="shared" si="0"/>
        <v>LIVESTOCK</v>
      </c>
      <c r="W69" s="50">
        <f t="shared" si="5"/>
        <v>1.5384615384615396E-2</v>
      </c>
      <c r="X69" s="50">
        <f t="shared" si="1"/>
        <v>0.28155339805825252</v>
      </c>
      <c r="Y69" s="51">
        <f t="shared" si="2"/>
        <v>7651313</v>
      </c>
      <c r="Z69" s="51">
        <f t="shared" si="3"/>
        <v>39290030.009999998</v>
      </c>
    </row>
    <row r="70" spans="2:26" x14ac:dyDescent="0.3">
      <c r="B70" s="58" t="s">
        <v>90</v>
      </c>
      <c r="C70" s="41">
        <v>4.8099999999999996</v>
      </c>
      <c r="D70" s="41">
        <v>4.8099999999999996</v>
      </c>
      <c r="E70" s="41">
        <v>4.8099999999999996</v>
      </c>
      <c r="F70" s="42">
        <v>4.8099999999999996</v>
      </c>
      <c r="G70" s="43">
        <v>0</v>
      </c>
      <c r="H70" s="43">
        <v>0</v>
      </c>
      <c r="I70" s="44">
        <v>53</v>
      </c>
      <c r="J70" s="60">
        <v>263.94</v>
      </c>
      <c r="K70" s="46">
        <v>9.8173515981735182E-2</v>
      </c>
      <c r="L70" s="47"/>
      <c r="V70" s="7" t="str">
        <f t="shared" si="0"/>
        <v>LIVINGTRUST</v>
      </c>
      <c r="W70" s="50">
        <f t="shared" si="5"/>
        <v>0</v>
      </c>
      <c r="X70" s="50">
        <f t="shared" si="1"/>
        <v>9.8173515981735182E-2</v>
      </c>
      <c r="Y70" s="51">
        <f t="shared" si="2"/>
        <v>53</v>
      </c>
      <c r="Z70" s="51">
        <f t="shared" si="3"/>
        <v>263.94</v>
      </c>
    </row>
    <row r="71" spans="2:26" x14ac:dyDescent="0.3">
      <c r="B71" s="58" t="s">
        <v>91</v>
      </c>
      <c r="C71" s="41">
        <v>9.35</v>
      </c>
      <c r="D71" s="41">
        <v>9.4499999999999993</v>
      </c>
      <c r="E71" s="41">
        <v>9.4499999999999993</v>
      </c>
      <c r="F71" s="42">
        <v>9.4499999999999993</v>
      </c>
      <c r="G71" s="43">
        <v>9.9999999999999645E-2</v>
      </c>
      <c r="H71" s="43">
        <v>1.0695187165775364</v>
      </c>
      <c r="I71" s="44">
        <v>786879</v>
      </c>
      <c r="J71" s="60">
        <v>7439114.75</v>
      </c>
      <c r="K71" s="46">
        <v>0.15243902439024382</v>
      </c>
      <c r="L71" s="47"/>
      <c r="V71" s="7" t="str">
        <f t="shared" si="0"/>
        <v>MANSARD</v>
      </c>
      <c r="W71" s="50">
        <f t="shared" si="5"/>
        <v>1.0695187165775364E-2</v>
      </c>
      <c r="X71" s="50">
        <f t="shared" si="1"/>
        <v>0.15243902439024382</v>
      </c>
      <c r="Y71" s="51">
        <f t="shared" si="2"/>
        <v>786879</v>
      </c>
      <c r="Z71" s="51">
        <f t="shared" si="3"/>
        <v>7439114.75</v>
      </c>
    </row>
    <row r="72" spans="2:26" x14ac:dyDescent="0.3">
      <c r="B72" s="58" t="s">
        <v>92</v>
      </c>
      <c r="C72" s="41">
        <v>7.75</v>
      </c>
      <c r="D72" s="41">
        <v>7.75</v>
      </c>
      <c r="E72" s="41">
        <v>7.75</v>
      </c>
      <c r="F72" s="42">
        <v>7.75</v>
      </c>
      <c r="G72" s="43">
        <v>0</v>
      </c>
      <c r="H72" s="43">
        <v>0</v>
      </c>
      <c r="I72" s="44">
        <v>959322</v>
      </c>
      <c r="J72" s="60">
        <v>7715878.4000000004</v>
      </c>
      <c r="K72" s="46">
        <v>-0.17553191489361708</v>
      </c>
      <c r="L72" s="47"/>
      <c r="V72" s="7" t="str">
        <f t="shared" si="0"/>
        <v>MAYBAKER</v>
      </c>
      <c r="W72" s="50">
        <f t="shared" si="5"/>
        <v>0</v>
      </c>
      <c r="X72" s="50">
        <f t="shared" si="1"/>
        <v>-0.17553191489361708</v>
      </c>
      <c r="Y72" s="51">
        <f t="shared" si="2"/>
        <v>959322</v>
      </c>
      <c r="Z72" s="51">
        <f t="shared" si="3"/>
        <v>7715878.4000000004</v>
      </c>
    </row>
    <row r="73" spans="2:26" x14ac:dyDescent="0.3">
      <c r="B73" s="58" t="s">
        <v>93</v>
      </c>
      <c r="C73" s="41">
        <v>1.8</v>
      </c>
      <c r="D73" s="41">
        <v>1.81</v>
      </c>
      <c r="E73" s="41">
        <v>1.8</v>
      </c>
      <c r="F73" s="42">
        <v>1.8</v>
      </c>
      <c r="G73" s="43">
        <v>0</v>
      </c>
      <c r="H73" s="43">
        <v>0</v>
      </c>
      <c r="I73" s="44">
        <v>2111340</v>
      </c>
      <c r="J73" s="60">
        <v>3808457.83</v>
      </c>
      <c r="K73" s="46">
        <v>0.11801242236024834</v>
      </c>
      <c r="L73" s="47"/>
      <c r="V73" s="7" t="str">
        <f t="shared" ref="V73:V132" si="7">IF(ISTEXT(B73),B73,"")</f>
        <v>MCNICHOLS</v>
      </c>
      <c r="W73" s="50">
        <f t="shared" si="5"/>
        <v>0</v>
      </c>
      <c r="X73" s="50">
        <f t="shared" ref="X73:X132" si="8">IF(ISTEXT(B73),K73,"")</f>
        <v>0.11801242236024834</v>
      </c>
      <c r="Y73" s="51">
        <f t="shared" ref="Y73:Y132" si="9">IF(ISTEXT(B73),I73,"")</f>
        <v>2111340</v>
      </c>
      <c r="Z73" s="51">
        <f t="shared" ref="Z73:Z132" si="10">IF(ISTEXT(B73),J73,"")</f>
        <v>3808457.83</v>
      </c>
    </row>
    <row r="74" spans="2:26" x14ac:dyDescent="0.3">
      <c r="B74" s="58" t="s">
        <v>94</v>
      </c>
      <c r="C74" s="41">
        <v>13.9</v>
      </c>
      <c r="D74" s="59">
        <v>13.9</v>
      </c>
      <c r="E74" s="59">
        <v>13.9</v>
      </c>
      <c r="F74" s="42">
        <v>13.9</v>
      </c>
      <c r="G74" s="43">
        <v>0</v>
      </c>
      <c r="H74" s="43">
        <v>0</v>
      </c>
      <c r="I74" s="44">
        <v>1590</v>
      </c>
      <c r="J74" s="60">
        <v>19954.5</v>
      </c>
      <c r="K74" s="46">
        <v>0</v>
      </c>
      <c r="L74" s="47"/>
      <c r="V74" s="7" t="str">
        <f t="shared" si="7"/>
        <v>MECURE</v>
      </c>
      <c r="W74" s="50">
        <f t="shared" ref="W74:W132" si="11">IF(ISTEXT(B74),H74,"")/100</f>
        <v>0</v>
      </c>
      <c r="X74" s="50">
        <f t="shared" si="8"/>
        <v>0</v>
      </c>
      <c r="Y74" s="51">
        <f t="shared" si="9"/>
        <v>1590</v>
      </c>
      <c r="Z74" s="51">
        <f t="shared" si="10"/>
        <v>19954.5</v>
      </c>
    </row>
    <row r="75" spans="2:26" x14ac:dyDescent="0.3">
      <c r="B75" s="58" t="s">
        <v>95</v>
      </c>
      <c r="C75" s="41">
        <v>9.25</v>
      </c>
      <c r="D75" s="59">
        <v>9.25</v>
      </c>
      <c r="E75" s="59">
        <v>9.25</v>
      </c>
      <c r="F75" s="42">
        <v>9.25</v>
      </c>
      <c r="G75" s="43">
        <v>0</v>
      </c>
      <c r="H75" s="43">
        <v>0</v>
      </c>
      <c r="I75" s="44">
        <v>169732</v>
      </c>
      <c r="J75" s="60">
        <v>1620334.5</v>
      </c>
      <c r="K75" s="46">
        <v>9.7271648873072492E-2</v>
      </c>
      <c r="L75" s="47"/>
      <c r="V75" s="7" t="str">
        <f t="shared" si="7"/>
        <v>MEYER</v>
      </c>
      <c r="W75" s="50">
        <f t="shared" si="11"/>
        <v>0</v>
      </c>
      <c r="X75" s="50">
        <f t="shared" si="8"/>
        <v>9.7271648873072492E-2</v>
      </c>
      <c r="Y75" s="51">
        <f t="shared" si="9"/>
        <v>169732</v>
      </c>
      <c r="Z75" s="51">
        <f t="shared" si="10"/>
        <v>1620334.5</v>
      </c>
    </row>
    <row r="76" spans="2:26" x14ac:dyDescent="0.3">
      <c r="B76" s="58" t="s">
        <v>96</v>
      </c>
      <c r="C76" s="41">
        <v>3.61</v>
      </c>
      <c r="D76" s="41">
        <v>3.61</v>
      </c>
      <c r="E76" s="41">
        <v>3.61</v>
      </c>
      <c r="F76" s="42">
        <v>3.61</v>
      </c>
      <c r="G76" s="43">
        <v>0</v>
      </c>
      <c r="H76" s="43">
        <v>0</v>
      </c>
      <c r="I76" s="44">
        <v>30600</v>
      </c>
      <c r="J76" s="60">
        <v>121176</v>
      </c>
      <c r="K76" s="46">
        <v>-9.9750623441396513E-2</v>
      </c>
      <c r="L76" s="47"/>
      <c r="V76" s="7" t="str">
        <f t="shared" si="7"/>
        <v>MORISON</v>
      </c>
      <c r="W76" s="50">
        <f t="shared" si="11"/>
        <v>0</v>
      </c>
      <c r="X76" s="50">
        <f t="shared" si="8"/>
        <v>-9.9750623441396513E-2</v>
      </c>
      <c r="Y76" s="51">
        <f t="shared" si="9"/>
        <v>30600</v>
      </c>
      <c r="Z76" s="51">
        <f t="shared" si="10"/>
        <v>121176</v>
      </c>
    </row>
    <row r="77" spans="2:26" x14ac:dyDescent="0.3">
      <c r="B77" s="58" t="s">
        <v>97</v>
      </c>
      <c r="C77" s="41">
        <v>162.9</v>
      </c>
      <c r="D77" s="59">
        <v>168</v>
      </c>
      <c r="E77" s="59">
        <v>168</v>
      </c>
      <c r="F77" s="42">
        <v>168</v>
      </c>
      <c r="G77" s="43">
        <v>5.0999999999999943</v>
      </c>
      <c r="H77" s="43">
        <v>3.1307550644567179</v>
      </c>
      <c r="I77" s="44">
        <v>247845</v>
      </c>
      <c r="J77" s="60">
        <v>40697165.799999997</v>
      </c>
      <c r="K77" s="46">
        <v>-0.22865013774104692</v>
      </c>
      <c r="L77" s="47"/>
      <c r="V77" s="7" t="str">
        <f t="shared" si="7"/>
        <v>MRS</v>
      </c>
      <c r="W77" s="50">
        <f t="shared" si="11"/>
        <v>3.1307550644567181E-2</v>
      </c>
      <c r="X77" s="50">
        <f t="shared" si="8"/>
        <v>-0.22865013774104692</v>
      </c>
      <c r="Y77" s="51">
        <f t="shared" si="9"/>
        <v>247845</v>
      </c>
      <c r="Z77" s="51">
        <f t="shared" si="10"/>
        <v>40697165.799999997</v>
      </c>
    </row>
    <row r="78" spans="2:26" x14ac:dyDescent="0.3">
      <c r="B78" s="58" t="s">
        <v>98</v>
      </c>
      <c r="C78" s="41">
        <v>255</v>
      </c>
      <c r="D78" s="41">
        <v>255</v>
      </c>
      <c r="E78" s="41">
        <v>255</v>
      </c>
      <c r="F78" s="42">
        <v>255</v>
      </c>
      <c r="G78" s="43">
        <v>0</v>
      </c>
      <c r="H78" s="43">
        <v>0</v>
      </c>
      <c r="I78" s="44">
        <v>1240162</v>
      </c>
      <c r="J78" s="60">
        <v>320345327.30000001</v>
      </c>
      <c r="K78" s="46">
        <v>0.27499999999999991</v>
      </c>
      <c r="L78" s="47"/>
      <c r="V78" s="7" t="str">
        <f t="shared" si="7"/>
        <v>MTNN</v>
      </c>
      <c r="W78" s="50">
        <f t="shared" si="11"/>
        <v>0</v>
      </c>
      <c r="X78" s="50">
        <f t="shared" si="8"/>
        <v>0.27499999999999991</v>
      </c>
      <c r="Y78" s="51">
        <f t="shared" si="9"/>
        <v>1240162</v>
      </c>
      <c r="Z78" s="51">
        <f t="shared" si="10"/>
        <v>320345327.30000001</v>
      </c>
    </row>
    <row r="79" spans="2:26" x14ac:dyDescent="0.3">
      <c r="B79" s="58" t="s">
        <v>99</v>
      </c>
      <c r="C79" s="41">
        <v>10.050000000000001</v>
      </c>
      <c r="D79" s="41">
        <v>10.050000000000001</v>
      </c>
      <c r="E79" s="41">
        <v>10.050000000000001</v>
      </c>
      <c r="F79" s="42">
        <v>10.050000000000001</v>
      </c>
      <c r="G79" s="43">
        <v>0</v>
      </c>
      <c r="H79" s="43">
        <v>0</v>
      </c>
      <c r="I79" s="44">
        <v>88432</v>
      </c>
      <c r="J79" s="60">
        <v>800309.6</v>
      </c>
      <c r="K79" s="46">
        <v>0.36734693877551039</v>
      </c>
      <c r="L79" s="47"/>
      <c r="V79" s="7" t="str">
        <f t="shared" si="7"/>
        <v>MULTIVERSE</v>
      </c>
      <c r="W79" s="50">
        <f t="shared" si="11"/>
        <v>0</v>
      </c>
      <c r="X79" s="50">
        <f t="shared" si="8"/>
        <v>0.36734693877551039</v>
      </c>
      <c r="Y79" s="51">
        <f t="shared" si="9"/>
        <v>88432</v>
      </c>
      <c r="Z79" s="51">
        <f t="shared" si="10"/>
        <v>800309.6</v>
      </c>
    </row>
    <row r="80" spans="2:26" x14ac:dyDescent="0.3">
      <c r="B80" s="58" t="s">
        <v>100</v>
      </c>
      <c r="C80" s="41">
        <v>55.9</v>
      </c>
      <c r="D80" s="59">
        <v>55.95</v>
      </c>
      <c r="E80" s="59">
        <v>55.95</v>
      </c>
      <c r="F80" s="42">
        <v>55.95</v>
      </c>
      <c r="G80" s="43">
        <v>5.0000000000004263E-2</v>
      </c>
      <c r="H80" s="43">
        <v>8.9445438282655221E-2</v>
      </c>
      <c r="I80" s="44">
        <v>361337</v>
      </c>
      <c r="J80" s="60">
        <v>20234105.449999999</v>
      </c>
      <c r="K80" s="46">
        <v>0.21498371335504896</v>
      </c>
      <c r="L80" s="47"/>
      <c r="V80" s="7" t="str">
        <f t="shared" si="7"/>
        <v>NAHCO</v>
      </c>
      <c r="W80" s="50">
        <f t="shared" si="11"/>
        <v>8.9445438282655218E-4</v>
      </c>
      <c r="X80" s="50">
        <f t="shared" si="8"/>
        <v>0.21498371335504896</v>
      </c>
      <c r="Y80" s="51">
        <f t="shared" si="9"/>
        <v>361337</v>
      </c>
      <c r="Z80" s="51">
        <f t="shared" si="10"/>
        <v>20234105.449999999</v>
      </c>
    </row>
    <row r="81" spans="2:26" x14ac:dyDescent="0.3">
      <c r="B81" s="58" t="s">
        <v>101</v>
      </c>
      <c r="C81" s="41">
        <v>41</v>
      </c>
      <c r="D81" s="41">
        <v>40</v>
      </c>
      <c r="E81" s="41">
        <v>39.950000000000003</v>
      </c>
      <c r="F81" s="42">
        <v>39.950000000000003</v>
      </c>
      <c r="G81" s="43">
        <v>-1.0499999999999972</v>
      </c>
      <c r="H81" s="43">
        <v>-2.5609756097560905</v>
      </c>
      <c r="I81" s="44">
        <v>1547317</v>
      </c>
      <c r="J81" s="60">
        <v>61669956.600000001</v>
      </c>
      <c r="K81" s="46">
        <v>0.27432216905901119</v>
      </c>
      <c r="L81" s="47"/>
      <c r="V81" s="7" t="str">
        <f t="shared" si="7"/>
        <v>NASCON</v>
      </c>
      <c r="W81" s="50">
        <f t="shared" si="11"/>
        <v>-2.5609756097560905E-2</v>
      </c>
      <c r="X81" s="50">
        <f t="shared" si="8"/>
        <v>0.27432216905901119</v>
      </c>
      <c r="Y81" s="51">
        <f t="shared" si="9"/>
        <v>1547317</v>
      </c>
      <c r="Z81" s="51">
        <f t="shared" si="10"/>
        <v>61669956.600000001</v>
      </c>
    </row>
    <row r="82" spans="2:26" x14ac:dyDescent="0.3">
      <c r="B82" s="58" t="s">
        <v>102</v>
      </c>
      <c r="C82" s="41">
        <v>34.049999999999997</v>
      </c>
      <c r="D82" s="59">
        <v>34.9</v>
      </c>
      <c r="E82" s="59">
        <v>34</v>
      </c>
      <c r="F82" s="42">
        <v>34</v>
      </c>
      <c r="G82" s="43">
        <v>-4.9999999999997158E-2</v>
      </c>
      <c r="H82" s="43">
        <v>-0.14684287812040284</v>
      </c>
      <c r="I82" s="44">
        <v>4243965</v>
      </c>
      <c r="J82" s="60">
        <v>145506335.69999999</v>
      </c>
      <c r="K82" s="46">
        <v>6.25E-2</v>
      </c>
      <c r="L82" s="47"/>
      <c r="V82" s="7" t="str">
        <f t="shared" si="7"/>
        <v>NB</v>
      </c>
      <c r="W82" s="50">
        <f t="shared" si="11"/>
        <v>-1.4684287812040285E-3</v>
      </c>
      <c r="X82" s="50">
        <f t="shared" si="8"/>
        <v>6.25E-2</v>
      </c>
      <c r="Y82" s="51">
        <f t="shared" si="9"/>
        <v>4243965</v>
      </c>
      <c r="Z82" s="51">
        <f t="shared" si="10"/>
        <v>145506335.69999999</v>
      </c>
    </row>
    <row r="83" spans="2:26" x14ac:dyDescent="0.3">
      <c r="B83" s="58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3600</v>
      </c>
      <c r="J83" s="60">
        <v>27000</v>
      </c>
      <c r="K83" s="46">
        <v>0.45999999999999996</v>
      </c>
      <c r="L83" s="47"/>
      <c r="V83" s="7" t="str">
        <f t="shared" si="7"/>
        <v>NCR</v>
      </c>
      <c r="W83" s="50">
        <f t="shared" si="11"/>
        <v>0</v>
      </c>
      <c r="X83" s="50">
        <f t="shared" si="8"/>
        <v>0.45999999999999996</v>
      </c>
      <c r="Y83" s="51">
        <f t="shared" si="9"/>
        <v>3600</v>
      </c>
      <c r="Z83" s="51">
        <f t="shared" si="10"/>
        <v>27000</v>
      </c>
    </row>
    <row r="84" spans="2:26" x14ac:dyDescent="0.3">
      <c r="B84" s="58" t="s">
        <v>104</v>
      </c>
      <c r="C84" s="41">
        <v>2.9</v>
      </c>
      <c r="D84" s="41">
        <v>2.9</v>
      </c>
      <c r="E84" s="41">
        <v>2.9</v>
      </c>
      <c r="F84" s="42">
        <v>2.9</v>
      </c>
      <c r="G84" s="43">
        <v>0</v>
      </c>
      <c r="H84" s="43">
        <v>0</v>
      </c>
      <c r="I84" s="44">
        <v>931094</v>
      </c>
      <c r="J84" s="60">
        <v>2744677.4</v>
      </c>
      <c r="K84" s="46">
        <v>0.26637554585152823</v>
      </c>
      <c r="L84" s="47"/>
      <c r="V84" s="7" t="str">
        <f t="shared" si="7"/>
        <v>NEIMETH</v>
      </c>
      <c r="W84" s="50">
        <f t="shared" si="11"/>
        <v>0</v>
      </c>
      <c r="X84" s="50">
        <f t="shared" si="8"/>
        <v>0.26637554585152823</v>
      </c>
      <c r="Y84" s="51">
        <f t="shared" si="9"/>
        <v>931094</v>
      </c>
      <c r="Z84" s="51">
        <f t="shared" si="10"/>
        <v>2744677.4</v>
      </c>
    </row>
    <row r="85" spans="2:26" x14ac:dyDescent="0.3">
      <c r="B85" s="58" t="s">
        <v>105</v>
      </c>
      <c r="C85" s="41">
        <v>12.05</v>
      </c>
      <c r="D85" s="41">
        <v>12.05</v>
      </c>
      <c r="E85" s="41">
        <v>12.05</v>
      </c>
      <c r="F85" s="42">
        <v>12.05</v>
      </c>
      <c r="G85" s="43">
        <v>0</v>
      </c>
      <c r="H85" s="43">
        <v>0</v>
      </c>
      <c r="I85" s="44">
        <v>124385</v>
      </c>
      <c r="J85" s="60">
        <v>1550848.45</v>
      </c>
      <c r="K85" s="46">
        <v>0.10045662100456632</v>
      </c>
      <c r="L85" s="47"/>
      <c r="V85" s="7" t="str">
        <f t="shared" si="7"/>
        <v>NEM</v>
      </c>
      <c r="W85" s="50">
        <f t="shared" si="11"/>
        <v>0</v>
      </c>
      <c r="X85" s="50">
        <f t="shared" si="8"/>
        <v>0.10045662100456632</v>
      </c>
      <c r="Y85" s="51">
        <f t="shared" si="9"/>
        <v>124385</v>
      </c>
      <c r="Z85" s="51">
        <f t="shared" si="10"/>
        <v>1550848.45</v>
      </c>
    </row>
    <row r="86" spans="2:26" x14ac:dyDescent="0.3">
      <c r="B86" s="58" t="s">
        <v>106</v>
      </c>
      <c r="C86" s="41">
        <v>975</v>
      </c>
      <c r="D86" s="59">
        <v>975</v>
      </c>
      <c r="E86" s="59">
        <v>975</v>
      </c>
      <c r="F86" s="42">
        <v>975</v>
      </c>
      <c r="G86" s="43">
        <v>0</v>
      </c>
      <c r="H86" s="43">
        <v>0</v>
      </c>
      <c r="I86" s="44">
        <v>52574</v>
      </c>
      <c r="J86" s="60">
        <v>51345149.899999999</v>
      </c>
      <c r="K86" s="46">
        <v>0.11428571428571432</v>
      </c>
      <c r="L86" s="47"/>
      <c r="V86" s="7" t="str">
        <f t="shared" si="7"/>
        <v>NESTLE</v>
      </c>
      <c r="W86" s="50">
        <f t="shared" si="11"/>
        <v>0</v>
      </c>
      <c r="X86" s="50">
        <f t="shared" si="8"/>
        <v>0.11428571428571432</v>
      </c>
      <c r="Y86" s="51">
        <f t="shared" si="9"/>
        <v>52574</v>
      </c>
      <c r="Z86" s="51">
        <f t="shared" si="10"/>
        <v>51345149.899999999</v>
      </c>
    </row>
    <row r="87" spans="2:26" x14ac:dyDescent="0.3">
      <c r="B87" s="58" t="s">
        <v>107</v>
      </c>
      <c r="C87" s="41">
        <v>29</v>
      </c>
      <c r="D87" s="41">
        <v>29</v>
      </c>
      <c r="E87" s="41">
        <v>29</v>
      </c>
      <c r="F87" s="42">
        <v>29</v>
      </c>
      <c r="G87" s="43">
        <v>0</v>
      </c>
      <c r="H87" s="43">
        <v>0</v>
      </c>
      <c r="I87" s="44">
        <v>145851</v>
      </c>
      <c r="J87" s="60">
        <v>4160123</v>
      </c>
      <c r="K87" s="46">
        <v>6.4220183486238591E-2</v>
      </c>
      <c r="L87" s="47"/>
      <c r="V87" s="7" t="str">
        <f t="shared" si="7"/>
        <v>NGXGROUP</v>
      </c>
      <c r="W87" s="50">
        <f t="shared" si="11"/>
        <v>0</v>
      </c>
      <c r="X87" s="50">
        <f t="shared" si="8"/>
        <v>6.4220183486238591E-2</v>
      </c>
      <c r="Y87" s="51">
        <f t="shared" si="9"/>
        <v>145851</v>
      </c>
      <c r="Z87" s="51">
        <f t="shared" si="10"/>
        <v>4160123</v>
      </c>
    </row>
    <row r="88" spans="2:26" x14ac:dyDescent="0.3">
      <c r="B88" s="58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29719</v>
      </c>
      <c r="J88" s="60">
        <v>3489423.9</v>
      </c>
      <c r="K88" s="46">
        <v>0</v>
      </c>
      <c r="L88" s="47"/>
      <c r="V88" s="7" t="str">
        <f t="shared" si="7"/>
        <v>NIDF</v>
      </c>
      <c r="W88" s="50">
        <f t="shared" si="11"/>
        <v>0</v>
      </c>
      <c r="X88" s="50">
        <f t="shared" si="8"/>
        <v>0</v>
      </c>
      <c r="Y88" s="51">
        <f t="shared" si="9"/>
        <v>29719</v>
      </c>
      <c r="Z88" s="51">
        <f t="shared" si="10"/>
        <v>3489423.9</v>
      </c>
    </row>
    <row r="89" spans="2:26" x14ac:dyDescent="0.3">
      <c r="B89" s="58" t="s">
        <v>109</v>
      </c>
      <c r="C89" s="41">
        <v>73.3</v>
      </c>
      <c r="D89" s="41">
        <v>73.3</v>
      </c>
      <c r="E89" s="41">
        <v>73.3</v>
      </c>
      <c r="F89" s="42">
        <v>73.3</v>
      </c>
      <c r="G89" s="43">
        <v>0</v>
      </c>
      <c r="H89" s="43">
        <v>0</v>
      </c>
      <c r="I89" s="44">
        <v>456040</v>
      </c>
      <c r="J89" s="60">
        <v>32579238.649999999</v>
      </c>
      <c r="K89" s="46">
        <v>0.66970387243735763</v>
      </c>
      <c r="L89" s="47"/>
      <c r="V89" s="7" t="str">
        <f t="shared" si="7"/>
        <v>NNFM</v>
      </c>
      <c r="W89" s="50">
        <f t="shared" si="11"/>
        <v>0</v>
      </c>
      <c r="X89" s="50">
        <f t="shared" si="8"/>
        <v>0.66970387243735763</v>
      </c>
      <c r="Y89" s="51">
        <f t="shared" si="9"/>
        <v>456040</v>
      </c>
      <c r="Z89" s="51">
        <f t="shared" si="10"/>
        <v>32579238.649999999</v>
      </c>
    </row>
    <row r="90" spans="2:26" x14ac:dyDescent="0.3">
      <c r="B90" s="58" t="s">
        <v>110</v>
      </c>
      <c r="C90" s="41">
        <v>1.8</v>
      </c>
      <c r="D90" s="59">
        <v>1.89</v>
      </c>
      <c r="E90" s="59">
        <v>1.8</v>
      </c>
      <c r="F90" s="42">
        <v>1.89</v>
      </c>
      <c r="G90" s="43">
        <v>8.9999999999999858E-2</v>
      </c>
      <c r="H90" s="43">
        <v>4.999999999999992</v>
      </c>
      <c r="I90" s="44">
        <v>3615379</v>
      </c>
      <c r="J90" s="60">
        <v>6658532.8399999999</v>
      </c>
      <c r="K90" s="46">
        <v>0.10526315789473673</v>
      </c>
      <c r="L90" s="47"/>
      <c r="V90" s="7" t="str">
        <f t="shared" si="7"/>
        <v>NPFMCRFBK</v>
      </c>
      <c r="W90" s="50">
        <f t="shared" si="11"/>
        <v>4.999999999999992E-2</v>
      </c>
      <c r="X90" s="50">
        <f t="shared" si="8"/>
        <v>0.10526315789473673</v>
      </c>
      <c r="Y90" s="51">
        <f t="shared" si="9"/>
        <v>3615379</v>
      </c>
      <c r="Z90" s="51">
        <f t="shared" si="10"/>
        <v>6658532.8399999999</v>
      </c>
    </row>
    <row r="91" spans="2:26" x14ac:dyDescent="0.3">
      <c r="B91" s="58" t="s">
        <v>111</v>
      </c>
      <c r="C91" s="41">
        <v>0.7</v>
      </c>
      <c r="D91" s="59">
        <v>0.71</v>
      </c>
      <c r="E91" s="59">
        <v>0.67</v>
      </c>
      <c r="F91" s="42">
        <v>0.7</v>
      </c>
      <c r="G91" s="43">
        <v>0</v>
      </c>
      <c r="H91" s="43">
        <v>0</v>
      </c>
      <c r="I91" s="44">
        <v>7718117</v>
      </c>
      <c r="J91" s="60">
        <v>5278599.6900000004</v>
      </c>
      <c r="K91" s="46">
        <v>0.11111111111111094</v>
      </c>
      <c r="L91" s="47"/>
      <c r="V91" s="7" t="str">
        <f t="shared" si="7"/>
        <v>NSLTECH</v>
      </c>
      <c r="W91" s="50">
        <f t="shared" si="11"/>
        <v>0</v>
      </c>
      <c r="X91" s="50">
        <f t="shared" si="8"/>
        <v>0.11111111111111094</v>
      </c>
      <c r="Y91" s="51">
        <f t="shared" si="9"/>
        <v>7718117</v>
      </c>
      <c r="Z91" s="51">
        <f t="shared" si="10"/>
        <v>5278599.6900000004</v>
      </c>
    </row>
    <row r="92" spans="2:26" x14ac:dyDescent="0.3">
      <c r="B92" s="58" t="s">
        <v>112</v>
      </c>
      <c r="C92" s="41">
        <v>70</v>
      </c>
      <c r="D92" s="59">
        <v>72.849999999999994</v>
      </c>
      <c r="E92" s="59">
        <v>70.3</v>
      </c>
      <c r="F92" s="42">
        <v>70.3</v>
      </c>
      <c r="G92" s="43">
        <v>0.29999999999999716</v>
      </c>
      <c r="H92" s="43">
        <v>0.4285714285714245</v>
      </c>
      <c r="I92" s="44">
        <v>6246138</v>
      </c>
      <c r="J92" s="60">
        <v>441693110.30000001</v>
      </c>
      <c r="K92" s="46">
        <v>6.5151515151515182E-2</v>
      </c>
      <c r="L92" s="47"/>
      <c r="V92" s="7" t="str">
        <f t="shared" si="7"/>
        <v>OANDO</v>
      </c>
      <c r="W92" s="50">
        <f t="shared" si="11"/>
        <v>4.2857142857142452E-3</v>
      </c>
      <c r="X92" s="50">
        <f t="shared" si="8"/>
        <v>6.5151515151515182E-2</v>
      </c>
      <c r="Y92" s="51">
        <f t="shared" si="9"/>
        <v>6246138</v>
      </c>
      <c r="Z92" s="51">
        <f t="shared" si="10"/>
        <v>441693110.30000001</v>
      </c>
    </row>
    <row r="93" spans="2:26" x14ac:dyDescent="0.3">
      <c r="B93" s="58" t="s">
        <v>113</v>
      </c>
      <c r="C93" s="41">
        <v>537.20000000000005</v>
      </c>
      <c r="D93" s="41">
        <v>537.20000000000005</v>
      </c>
      <c r="E93" s="41">
        <v>537.20000000000005</v>
      </c>
      <c r="F93" s="42">
        <v>537.20000000000005</v>
      </c>
      <c r="G93" s="43">
        <v>0</v>
      </c>
      <c r="H93" s="43">
        <v>0</v>
      </c>
      <c r="I93" s="44">
        <v>959106</v>
      </c>
      <c r="J93" s="60">
        <v>513714921.39999998</v>
      </c>
      <c r="K93" s="46">
        <v>0.20990990990990999</v>
      </c>
      <c r="L93" s="47"/>
      <c r="V93" s="7" t="str">
        <f t="shared" si="7"/>
        <v>OKOMUOIL</v>
      </c>
      <c r="W93" s="50">
        <f t="shared" si="11"/>
        <v>0</v>
      </c>
      <c r="X93" s="50">
        <f t="shared" si="8"/>
        <v>0.20990990990990999</v>
      </c>
      <c r="Y93" s="51">
        <f t="shared" si="9"/>
        <v>959106</v>
      </c>
      <c r="Z93" s="51">
        <f t="shared" si="10"/>
        <v>513714921.39999998</v>
      </c>
    </row>
    <row r="94" spans="2:26" x14ac:dyDescent="0.3">
      <c r="B94" s="58" t="s">
        <v>114</v>
      </c>
      <c r="C94" s="41">
        <v>0.8</v>
      </c>
      <c r="D94" s="41">
        <v>0.8</v>
      </c>
      <c r="E94" s="41">
        <v>0.8</v>
      </c>
      <c r="F94" s="42">
        <v>0.8</v>
      </c>
      <c r="G94" s="43">
        <v>0</v>
      </c>
      <c r="H94" s="43">
        <v>0</v>
      </c>
      <c r="I94" s="44">
        <v>334606</v>
      </c>
      <c r="J94" s="60">
        <v>271290.45</v>
      </c>
      <c r="K94" s="46">
        <v>9.5890410958904271E-2</v>
      </c>
      <c r="L94" s="47"/>
      <c r="V94" s="7" t="str">
        <f t="shared" si="7"/>
        <v>OMATEK</v>
      </c>
      <c r="W94" s="50">
        <f t="shared" si="11"/>
        <v>0</v>
      </c>
      <c r="X94" s="50">
        <f t="shared" si="8"/>
        <v>9.5890410958904271E-2</v>
      </c>
      <c r="Y94" s="51">
        <f t="shared" si="9"/>
        <v>334606</v>
      </c>
      <c r="Z94" s="51">
        <f t="shared" si="10"/>
        <v>271290.45</v>
      </c>
    </row>
    <row r="95" spans="2:26" x14ac:dyDescent="0.3">
      <c r="B95" s="58" t="s">
        <v>115</v>
      </c>
      <c r="C95" s="41">
        <v>685</v>
      </c>
      <c r="D95" s="59">
        <v>685</v>
      </c>
      <c r="E95" s="59">
        <v>685</v>
      </c>
      <c r="F95" s="42">
        <v>685</v>
      </c>
      <c r="G95" s="43">
        <v>0</v>
      </c>
      <c r="H95" s="43">
        <v>0</v>
      </c>
      <c r="I95" s="44">
        <v>2615288</v>
      </c>
      <c r="J95" s="60">
        <v>1791911728.8</v>
      </c>
      <c r="K95" s="46">
        <v>0.44210526315789478</v>
      </c>
      <c r="L95" s="47"/>
      <c r="V95" s="7" t="str">
        <f t="shared" si="7"/>
        <v>PRESCO</v>
      </c>
      <c r="W95" s="50">
        <f t="shared" si="11"/>
        <v>0</v>
      </c>
      <c r="X95" s="50">
        <f t="shared" si="8"/>
        <v>0.44210526315789478</v>
      </c>
      <c r="Y95" s="51">
        <f t="shared" si="9"/>
        <v>2615288</v>
      </c>
      <c r="Z95" s="51">
        <f t="shared" si="10"/>
        <v>1791911728.8</v>
      </c>
    </row>
    <row r="96" spans="2:26" x14ac:dyDescent="0.3">
      <c r="B96" s="58" t="s">
        <v>116</v>
      </c>
      <c r="C96" s="41">
        <v>1.22</v>
      </c>
      <c r="D96" s="41">
        <v>1.22</v>
      </c>
      <c r="E96" s="41">
        <v>1.19</v>
      </c>
      <c r="F96" s="42">
        <v>1.19</v>
      </c>
      <c r="G96" s="43">
        <v>-3.0000000000000027E-2</v>
      </c>
      <c r="H96" s="43">
        <v>-2.4590163934426252</v>
      </c>
      <c r="I96" s="44">
        <v>2143731</v>
      </c>
      <c r="J96" s="60">
        <v>2579144.14</v>
      </c>
      <c r="K96" s="46">
        <v>-1.6528925619834767E-2</v>
      </c>
      <c r="L96" s="47"/>
      <c r="V96" s="7" t="str">
        <f t="shared" si="7"/>
        <v>PRESTIGE</v>
      </c>
      <c r="W96" s="50">
        <f t="shared" si="11"/>
        <v>-2.4590163934426253E-2</v>
      </c>
      <c r="X96" s="50">
        <f t="shared" si="8"/>
        <v>-1.6528925619834767E-2</v>
      </c>
      <c r="Y96" s="51">
        <f t="shared" si="9"/>
        <v>2143731</v>
      </c>
      <c r="Z96" s="51">
        <f t="shared" si="10"/>
        <v>2579144.14</v>
      </c>
    </row>
    <row r="97" spans="2:26" x14ac:dyDescent="0.3">
      <c r="B97" s="58" t="s">
        <v>117</v>
      </c>
      <c r="C97" s="41">
        <v>22.5</v>
      </c>
      <c r="D97" s="41">
        <v>22.3</v>
      </c>
      <c r="E97" s="41">
        <v>22.3</v>
      </c>
      <c r="F97" s="42">
        <v>22.3</v>
      </c>
      <c r="G97" s="43">
        <v>-0.19999999999999929</v>
      </c>
      <c r="H97" s="43">
        <v>-0.88888888888888573</v>
      </c>
      <c r="I97" s="44">
        <v>1288079</v>
      </c>
      <c r="J97" s="60">
        <v>28765986.350000001</v>
      </c>
      <c r="K97" s="46">
        <v>-8.2304526748971152E-2</v>
      </c>
      <c r="L97" s="47"/>
      <c r="V97" s="7" t="str">
        <f t="shared" si="7"/>
        <v>PZ</v>
      </c>
      <c r="W97" s="50">
        <f t="shared" si="11"/>
        <v>-8.8888888888888577E-3</v>
      </c>
      <c r="X97" s="50">
        <f t="shared" si="8"/>
        <v>-8.2304526748971152E-2</v>
      </c>
      <c r="Y97" s="51">
        <f t="shared" si="9"/>
        <v>1288079</v>
      </c>
      <c r="Z97" s="51">
        <f t="shared" si="10"/>
        <v>28765986.350000001</v>
      </c>
    </row>
    <row r="98" spans="2:26" x14ac:dyDescent="0.3">
      <c r="B98" s="58" t="s">
        <v>118</v>
      </c>
      <c r="C98" s="41">
        <v>5.5</v>
      </c>
      <c r="D98" s="41">
        <v>5.5</v>
      </c>
      <c r="E98" s="41">
        <v>5.5</v>
      </c>
      <c r="F98" s="42">
        <v>5.5</v>
      </c>
      <c r="G98" s="43">
        <v>0</v>
      </c>
      <c r="H98" s="43">
        <v>0</v>
      </c>
      <c r="I98" s="44">
        <v>336851</v>
      </c>
      <c r="J98" s="60">
        <v>1822531.5</v>
      </c>
      <c r="K98" s="46">
        <v>0.24716553287981857</v>
      </c>
      <c r="L98" s="47"/>
      <c r="V98" s="7" t="str">
        <f t="shared" si="7"/>
        <v>REDSTAREX</v>
      </c>
      <c r="W98" s="50">
        <f t="shared" si="11"/>
        <v>0</v>
      </c>
      <c r="X98" s="50">
        <f t="shared" si="8"/>
        <v>0.24716553287981857</v>
      </c>
      <c r="Y98" s="51">
        <f t="shared" si="9"/>
        <v>336851</v>
      </c>
      <c r="Z98" s="51">
        <f t="shared" si="10"/>
        <v>1822531.5</v>
      </c>
    </row>
    <row r="99" spans="2:26" x14ac:dyDescent="0.3">
      <c r="B99" s="58" t="s">
        <v>119</v>
      </c>
      <c r="C99" s="41">
        <v>0.74</v>
      </c>
      <c r="D99" s="59">
        <v>0.76</v>
      </c>
      <c r="E99" s="59">
        <v>0.71</v>
      </c>
      <c r="F99" s="42">
        <v>0.71</v>
      </c>
      <c r="G99" s="43">
        <v>-3.0000000000000027E-2</v>
      </c>
      <c r="H99" s="43">
        <v>-4.0540540540540579</v>
      </c>
      <c r="I99" s="44">
        <v>3550001</v>
      </c>
      <c r="J99" s="60">
        <v>2674197.64</v>
      </c>
      <c r="K99" s="46">
        <v>-5.3333333333333344E-2</v>
      </c>
      <c r="L99" s="47"/>
      <c r="V99" s="7" t="str">
        <f t="shared" si="7"/>
        <v>REGALINS</v>
      </c>
      <c r="W99" s="50">
        <f t="shared" si="11"/>
        <v>-4.0540540540540577E-2</v>
      </c>
      <c r="X99" s="50">
        <f t="shared" si="8"/>
        <v>-5.3333333333333344E-2</v>
      </c>
      <c r="Y99" s="51">
        <f t="shared" si="9"/>
        <v>3550001</v>
      </c>
      <c r="Z99" s="51">
        <f t="shared" si="10"/>
        <v>2674197.64</v>
      </c>
    </row>
    <row r="100" spans="2:26" x14ac:dyDescent="0.3">
      <c r="B100" s="58" t="s">
        <v>120</v>
      </c>
      <c r="C100" s="41">
        <v>0.99</v>
      </c>
      <c r="D100" s="41">
        <v>1</v>
      </c>
      <c r="E100" s="41">
        <v>0.99</v>
      </c>
      <c r="F100" s="42">
        <v>0.99</v>
      </c>
      <c r="G100" s="43">
        <v>0</v>
      </c>
      <c r="H100" s="43">
        <v>0</v>
      </c>
      <c r="I100" s="44">
        <v>10436807</v>
      </c>
      <c r="J100" s="60">
        <v>10416729.789999999</v>
      </c>
      <c r="K100" s="46">
        <v>-1.0000000000000009E-2</v>
      </c>
      <c r="L100" s="47"/>
      <c r="V100" s="7" t="str">
        <f t="shared" si="7"/>
        <v>ROYALEX</v>
      </c>
      <c r="W100" s="50">
        <f t="shared" si="11"/>
        <v>0</v>
      </c>
      <c r="X100" s="50">
        <f t="shared" si="8"/>
        <v>-1.0000000000000009E-2</v>
      </c>
      <c r="Y100" s="51">
        <f t="shared" si="9"/>
        <v>10436807</v>
      </c>
      <c r="Z100" s="51">
        <f t="shared" si="10"/>
        <v>10416729.789999999</v>
      </c>
    </row>
    <row r="101" spans="2:26" x14ac:dyDescent="0.3">
      <c r="B101" s="58" t="s">
        <v>121</v>
      </c>
      <c r="C101" s="41">
        <v>2.7</v>
      </c>
      <c r="D101" s="59">
        <v>2.7</v>
      </c>
      <c r="E101" s="59">
        <v>2.7</v>
      </c>
      <c r="F101" s="42">
        <v>2.7</v>
      </c>
      <c r="G101" s="43">
        <v>0</v>
      </c>
      <c r="H101" s="43">
        <v>0</v>
      </c>
      <c r="I101" s="44">
        <v>1099052</v>
      </c>
      <c r="J101" s="60">
        <v>2889185.4</v>
      </c>
      <c r="K101" s="46">
        <v>8.0000000000000071E-2</v>
      </c>
      <c r="L101" s="47"/>
      <c r="V101" s="7" t="str">
        <f t="shared" si="7"/>
        <v>RTBRISCOE</v>
      </c>
      <c r="W101" s="50">
        <f t="shared" si="11"/>
        <v>0</v>
      </c>
      <c r="X101" s="50">
        <f t="shared" si="8"/>
        <v>8.0000000000000071E-2</v>
      </c>
      <c r="Y101" s="51">
        <f t="shared" si="9"/>
        <v>1099052</v>
      </c>
      <c r="Z101" s="51">
        <f t="shared" si="10"/>
        <v>2889185.4</v>
      </c>
    </row>
    <row r="102" spans="2:26" x14ac:dyDescent="0.3">
      <c r="B102" s="58" t="s">
        <v>122</v>
      </c>
      <c r="C102" s="41">
        <v>3.67</v>
      </c>
      <c r="D102" s="41">
        <v>3.67</v>
      </c>
      <c r="E102" s="41">
        <v>3.67</v>
      </c>
      <c r="F102" s="42">
        <v>3.67</v>
      </c>
      <c r="G102" s="43">
        <v>0</v>
      </c>
      <c r="H102" s="43">
        <v>0</v>
      </c>
      <c r="I102" s="44">
        <v>88596</v>
      </c>
      <c r="J102" s="60">
        <v>322423.90000000002</v>
      </c>
      <c r="K102" s="46">
        <v>0.7815533980582523</v>
      </c>
      <c r="L102" s="47"/>
      <c r="V102" s="7" t="str">
        <f t="shared" si="7"/>
        <v>SCOA</v>
      </c>
      <c r="W102" s="50">
        <f t="shared" si="11"/>
        <v>0</v>
      </c>
      <c r="X102" s="50">
        <f t="shared" si="8"/>
        <v>0.7815533980582523</v>
      </c>
      <c r="Y102" s="51">
        <f t="shared" si="9"/>
        <v>88596</v>
      </c>
      <c r="Z102" s="51">
        <f t="shared" si="10"/>
        <v>322423.90000000002</v>
      </c>
    </row>
    <row r="103" spans="2:26" x14ac:dyDescent="0.3">
      <c r="B103" s="58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50542</v>
      </c>
      <c r="J103" s="60">
        <v>259299160</v>
      </c>
      <c r="K103" s="46">
        <v>0</v>
      </c>
      <c r="L103" s="47"/>
      <c r="V103" s="7" t="str">
        <f t="shared" si="7"/>
        <v>SEPLAT</v>
      </c>
      <c r="W103" s="50">
        <f t="shared" si="11"/>
        <v>0</v>
      </c>
      <c r="X103" s="50">
        <f t="shared" si="8"/>
        <v>0</v>
      </c>
      <c r="Y103" s="51">
        <f t="shared" si="9"/>
        <v>50542</v>
      </c>
      <c r="Z103" s="51">
        <f t="shared" si="10"/>
        <v>259299160</v>
      </c>
    </row>
    <row r="104" spans="2:26" x14ac:dyDescent="0.3">
      <c r="B104" s="58" t="s">
        <v>124</v>
      </c>
      <c r="C104" s="41">
        <v>197.35</v>
      </c>
      <c r="D104" s="41">
        <v>197.35</v>
      </c>
      <c r="E104" s="41">
        <v>197.35</v>
      </c>
      <c r="F104" s="42">
        <v>197.35</v>
      </c>
      <c r="G104" s="43">
        <v>0</v>
      </c>
      <c r="H104" s="43">
        <v>0</v>
      </c>
      <c r="I104" s="44">
        <v>56119</v>
      </c>
      <c r="J104" s="60">
        <v>11664425</v>
      </c>
      <c r="K104" s="46">
        <v>9.9749233769852452E-2</v>
      </c>
      <c r="L104" s="47"/>
      <c r="V104" s="7" t="str">
        <f t="shared" si="7"/>
        <v>SFSREIT</v>
      </c>
      <c r="W104" s="50">
        <f t="shared" si="11"/>
        <v>0</v>
      </c>
      <c r="X104" s="50">
        <f t="shared" si="8"/>
        <v>9.9749233769852452E-2</v>
      </c>
      <c r="Y104" s="51">
        <f t="shared" si="9"/>
        <v>56119</v>
      </c>
      <c r="Z104" s="51">
        <f t="shared" si="10"/>
        <v>11664425</v>
      </c>
    </row>
    <row r="105" spans="2:26" x14ac:dyDescent="0.3">
      <c r="B105" s="58" t="s">
        <v>125</v>
      </c>
      <c r="C105" s="41">
        <v>40</v>
      </c>
      <c r="D105" s="41">
        <v>43.5</v>
      </c>
      <c r="E105" s="41">
        <v>36</v>
      </c>
      <c r="F105" s="42">
        <v>43.5</v>
      </c>
      <c r="G105" s="43">
        <v>3.5</v>
      </c>
      <c r="H105" s="43">
        <v>8.75</v>
      </c>
      <c r="I105" s="44">
        <v>430353</v>
      </c>
      <c r="J105" s="60">
        <v>16848968.050000001</v>
      </c>
      <c r="K105" s="46">
        <v>0.30044843049327352</v>
      </c>
      <c r="L105" s="47"/>
      <c r="V105" s="7" t="str">
        <f t="shared" si="7"/>
        <v>SKYAVN</v>
      </c>
      <c r="W105" s="50">
        <f t="shared" si="11"/>
        <v>8.7499999999999994E-2</v>
      </c>
      <c r="X105" s="50">
        <f t="shared" si="8"/>
        <v>0.30044843049327352</v>
      </c>
      <c r="Y105" s="51">
        <f t="shared" si="9"/>
        <v>430353</v>
      </c>
      <c r="Z105" s="51">
        <f t="shared" si="10"/>
        <v>16848968.050000001</v>
      </c>
    </row>
    <row r="106" spans="2:26" x14ac:dyDescent="0.3">
      <c r="B106" s="58" t="s">
        <v>126</v>
      </c>
      <c r="C106" s="41">
        <v>1.1000000000000001</v>
      </c>
      <c r="D106" s="41">
        <v>1.2</v>
      </c>
      <c r="E106" s="41">
        <v>1.1000000000000001</v>
      </c>
      <c r="F106" s="42">
        <v>1.2</v>
      </c>
      <c r="G106" s="43">
        <v>9.9999999999999867E-2</v>
      </c>
      <c r="H106" s="43">
        <v>9.0909090909090793</v>
      </c>
      <c r="I106" s="44">
        <v>6439904</v>
      </c>
      <c r="J106" s="60">
        <v>7406293.3600000003</v>
      </c>
      <c r="K106" s="46">
        <v>7.1428571428571397E-2</v>
      </c>
      <c r="L106" s="47"/>
      <c r="V106" s="7" t="str">
        <f t="shared" si="7"/>
        <v>SOVRENINS</v>
      </c>
      <c r="W106" s="50">
        <f t="shared" si="11"/>
        <v>9.0909090909090787E-2</v>
      </c>
      <c r="X106" s="50">
        <f t="shared" si="8"/>
        <v>7.1428571428571397E-2</v>
      </c>
      <c r="Y106" s="51">
        <f t="shared" si="9"/>
        <v>6439904</v>
      </c>
      <c r="Z106" s="51">
        <f t="shared" si="10"/>
        <v>7406293.3600000003</v>
      </c>
    </row>
    <row r="107" spans="2:26" x14ac:dyDescent="0.3">
      <c r="B107" s="58" t="s">
        <v>127</v>
      </c>
      <c r="C107" s="41">
        <v>63</v>
      </c>
      <c r="D107" s="41">
        <v>63</v>
      </c>
      <c r="E107" s="41">
        <v>63</v>
      </c>
      <c r="F107" s="42">
        <v>63</v>
      </c>
      <c r="G107" s="43">
        <v>0</v>
      </c>
      <c r="H107" s="43">
        <v>0</v>
      </c>
      <c r="I107" s="44">
        <v>239335</v>
      </c>
      <c r="J107" s="60">
        <v>14846493.65</v>
      </c>
      <c r="K107" s="46">
        <v>9.375E-2</v>
      </c>
      <c r="L107" s="47"/>
      <c r="V107" s="7" t="str">
        <f t="shared" si="7"/>
        <v>STANBIC</v>
      </c>
      <c r="W107" s="50">
        <f t="shared" si="11"/>
        <v>0</v>
      </c>
      <c r="X107" s="50">
        <f t="shared" si="8"/>
        <v>9.375E-2</v>
      </c>
      <c r="Y107" s="51">
        <f t="shared" si="9"/>
        <v>239335</v>
      </c>
      <c r="Z107" s="51">
        <f t="shared" si="10"/>
        <v>14846493.65</v>
      </c>
    </row>
    <row r="108" spans="2:26" x14ac:dyDescent="0.3">
      <c r="B108" s="58" t="s">
        <v>128</v>
      </c>
      <c r="C108" s="41">
        <v>5.92</v>
      </c>
      <c r="D108" s="59">
        <v>6</v>
      </c>
      <c r="E108" s="59">
        <v>5.82</v>
      </c>
      <c r="F108" s="42">
        <v>5.99</v>
      </c>
      <c r="G108" s="43">
        <v>7.0000000000000284E-2</v>
      </c>
      <c r="H108" s="43">
        <v>1.1824324324324371</v>
      </c>
      <c r="I108" s="44">
        <v>50160003</v>
      </c>
      <c r="J108" s="60">
        <v>296190496.92000002</v>
      </c>
      <c r="K108" s="46">
        <v>6.964285714285734E-2</v>
      </c>
      <c r="L108" s="47"/>
      <c r="V108" s="7" t="str">
        <f t="shared" si="7"/>
        <v>STERLINGNG</v>
      </c>
      <c r="W108" s="50">
        <f t="shared" si="11"/>
        <v>1.1824324324324372E-2</v>
      </c>
      <c r="X108" s="50">
        <f t="shared" si="8"/>
        <v>6.964285714285734E-2</v>
      </c>
      <c r="Y108" s="51">
        <f t="shared" si="9"/>
        <v>50160003</v>
      </c>
      <c r="Z108" s="51">
        <f t="shared" si="10"/>
        <v>296190496.92000002</v>
      </c>
    </row>
    <row r="109" spans="2:26" x14ac:dyDescent="0.3">
      <c r="B109" s="58" t="s">
        <v>129</v>
      </c>
      <c r="C109" s="41">
        <v>5.16</v>
      </c>
      <c r="D109" s="41">
        <v>5.25</v>
      </c>
      <c r="E109" s="41">
        <v>5.01</v>
      </c>
      <c r="F109" s="42">
        <v>5.01</v>
      </c>
      <c r="G109" s="43">
        <v>-0.15000000000000036</v>
      </c>
      <c r="H109" s="43">
        <v>-2.9069767441860535</v>
      </c>
      <c r="I109" s="44">
        <v>1457487</v>
      </c>
      <c r="J109" s="60">
        <v>7453360.2800000003</v>
      </c>
      <c r="K109" s="46">
        <v>-0.53395348837209311</v>
      </c>
      <c r="L109" s="47"/>
      <c r="V109" s="7" t="str">
        <f t="shared" si="7"/>
        <v>SUNUASSUR</v>
      </c>
      <c r="W109" s="50">
        <f t="shared" si="11"/>
        <v>-2.9069767441860534E-2</v>
      </c>
      <c r="X109" s="50">
        <f t="shared" si="8"/>
        <v>-0.53395348837209311</v>
      </c>
      <c r="Y109" s="51">
        <f t="shared" si="9"/>
        <v>1457487</v>
      </c>
      <c r="Z109" s="51">
        <f t="shared" si="10"/>
        <v>7453360.2800000003</v>
      </c>
    </row>
    <row r="110" spans="2:26" x14ac:dyDescent="0.3">
      <c r="B110" s="58" t="s">
        <v>130</v>
      </c>
      <c r="C110" s="41">
        <v>2.0299999999999998</v>
      </c>
      <c r="D110" s="41">
        <v>2.08</v>
      </c>
      <c r="E110" s="41">
        <v>1.92</v>
      </c>
      <c r="F110" s="42">
        <v>2.08</v>
      </c>
      <c r="G110" s="43">
        <v>5.0000000000000266E-2</v>
      </c>
      <c r="H110" s="43">
        <v>2.4630541871921316</v>
      </c>
      <c r="I110" s="44">
        <v>1212242</v>
      </c>
      <c r="J110" s="60">
        <v>2428249.2400000002</v>
      </c>
      <c r="K110" s="46">
        <v>1.4634146341463428E-2</v>
      </c>
      <c r="L110" s="47"/>
      <c r="V110" s="7" t="str">
        <f t="shared" si="7"/>
        <v>TANTALIZER</v>
      </c>
      <c r="W110" s="50">
        <f t="shared" si="11"/>
        <v>2.4630541871921315E-2</v>
      </c>
      <c r="X110" s="50">
        <f t="shared" si="8"/>
        <v>1.4634146341463428E-2</v>
      </c>
      <c r="Y110" s="51">
        <f t="shared" si="9"/>
        <v>1212242</v>
      </c>
      <c r="Z110" s="51">
        <f t="shared" si="10"/>
        <v>2428249.2400000002</v>
      </c>
    </row>
    <row r="111" spans="2:26" x14ac:dyDescent="0.3">
      <c r="B111" s="58" t="s">
        <v>131</v>
      </c>
      <c r="C111" s="41">
        <v>1.85</v>
      </c>
      <c r="D111" s="59">
        <v>1.85</v>
      </c>
      <c r="E111" s="59">
        <v>1.85</v>
      </c>
      <c r="F111" s="42">
        <v>1.85</v>
      </c>
      <c r="G111" s="43">
        <v>0</v>
      </c>
      <c r="H111" s="43">
        <v>0</v>
      </c>
      <c r="I111" s="44">
        <v>266150</v>
      </c>
      <c r="J111" s="60">
        <v>476938.92</v>
      </c>
      <c r="K111" s="46">
        <v>-2.1164021164021052E-2</v>
      </c>
      <c r="L111" s="47"/>
      <c r="V111" s="7" t="str">
        <f t="shared" si="7"/>
        <v>THOMASWY</v>
      </c>
      <c r="W111" s="50">
        <f t="shared" si="11"/>
        <v>0</v>
      </c>
      <c r="X111" s="50">
        <f t="shared" si="8"/>
        <v>-2.1164021164021052E-2</v>
      </c>
      <c r="Y111" s="51">
        <f t="shared" si="9"/>
        <v>266150</v>
      </c>
      <c r="Z111" s="51">
        <f t="shared" si="10"/>
        <v>476938.92</v>
      </c>
    </row>
    <row r="112" spans="2:26" x14ac:dyDescent="0.3">
      <c r="B112" s="58" t="s">
        <v>132</v>
      </c>
      <c r="C112" s="41">
        <v>3.47</v>
      </c>
      <c r="D112" s="59">
        <v>3.45</v>
      </c>
      <c r="E112" s="59">
        <v>3.45</v>
      </c>
      <c r="F112" s="42">
        <v>3.45</v>
      </c>
      <c r="G112" s="43">
        <v>-2.0000000000000018E-2</v>
      </c>
      <c r="H112" s="43">
        <v>-0.57636887608069209</v>
      </c>
      <c r="I112" s="44">
        <v>669145</v>
      </c>
      <c r="J112" s="60">
        <v>2306644.77</v>
      </c>
      <c r="K112" s="46">
        <v>0.38000000000000012</v>
      </c>
      <c r="L112" s="47"/>
      <c r="V112" s="7" t="str">
        <f t="shared" si="7"/>
        <v>TIP</v>
      </c>
      <c r="W112" s="50">
        <f t="shared" si="11"/>
        <v>-5.7636887608069213E-3</v>
      </c>
      <c r="X112" s="50">
        <f t="shared" si="8"/>
        <v>0.38000000000000012</v>
      </c>
      <c r="Y112" s="51">
        <f t="shared" si="9"/>
        <v>669145</v>
      </c>
      <c r="Z112" s="51">
        <f t="shared" si="10"/>
        <v>2306644.77</v>
      </c>
    </row>
    <row r="113" spans="2:34" x14ac:dyDescent="0.3">
      <c r="B113" s="58" t="s">
        <v>133</v>
      </c>
      <c r="C113" s="41">
        <v>670</v>
      </c>
      <c r="D113" s="59">
        <v>670</v>
      </c>
      <c r="E113" s="59">
        <v>670</v>
      </c>
      <c r="F113" s="42">
        <v>670</v>
      </c>
      <c r="G113" s="43">
        <v>0</v>
      </c>
      <c r="H113" s="43">
        <v>0</v>
      </c>
      <c r="I113" s="44">
        <v>12073</v>
      </c>
      <c r="J113" s="60">
        <v>7896027.9000000004</v>
      </c>
      <c r="K113" s="46">
        <v>-4.011461318051579E-2</v>
      </c>
      <c r="L113" s="47"/>
      <c r="V113" s="7" t="str">
        <f t="shared" si="7"/>
        <v>TOTAL</v>
      </c>
      <c r="W113" s="50">
        <f t="shared" si="11"/>
        <v>0</v>
      </c>
      <c r="X113" s="50">
        <f t="shared" si="8"/>
        <v>-4.011461318051579E-2</v>
      </c>
      <c r="Y113" s="51">
        <f t="shared" si="9"/>
        <v>12073</v>
      </c>
      <c r="Z113" s="51">
        <f t="shared" si="10"/>
        <v>7896027.9000000004</v>
      </c>
    </row>
    <row r="114" spans="2:34" x14ac:dyDescent="0.3">
      <c r="B114" s="58" t="s">
        <v>134</v>
      </c>
      <c r="C114" s="41">
        <v>114.65</v>
      </c>
      <c r="D114" s="41">
        <v>114.65</v>
      </c>
      <c r="E114" s="41">
        <v>114.65</v>
      </c>
      <c r="F114" s="42">
        <v>114.65</v>
      </c>
      <c r="G114" s="43">
        <v>0</v>
      </c>
      <c r="H114" s="43">
        <v>0</v>
      </c>
      <c r="I114" s="44">
        <v>166091</v>
      </c>
      <c r="J114" s="60">
        <v>19310054.550000001</v>
      </c>
      <c r="K114" s="46">
        <v>-1.163793103448274E-2</v>
      </c>
      <c r="L114" s="47"/>
      <c r="V114" s="7" t="str">
        <f t="shared" si="7"/>
        <v>TRANSCOHOT</v>
      </c>
      <c r="W114" s="50">
        <f t="shared" si="11"/>
        <v>0</v>
      </c>
      <c r="X114" s="50">
        <f t="shared" si="8"/>
        <v>-1.163793103448274E-2</v>
      </c>
      <c r="Y114" s="51">
        <f t="shared" si="9"/>
        <v>166091</v>
      </c>
      <c r="Z114" s="51">
        <f t="shared" si="10"/>
        <v>19310054.550000001</v>
      </c>
    </row>
    <row r="115" spans="2:34" x14ac:dyDescent="0.3">
      <c r="B115" s="58" t="s">
        <v>135</v>
      </c>
      <c r="C115" s="41">
        <v>53</v>
      </c>
      <c r="D115" s="41">
        <v>53.6</v>
      </c>
      <c r="E115" s="41">
        <v>52.5</v>
      </c>
      <c r="F115" s="42">
        <v>53.6</v>
      </c>
      <c r="G115" s="43">
        <v>0.60000000000000142</v>
      </c>
      <c r="H115" s="43">
        <v>1.1320754716981158</v>
      </c>
      <c r="I115" s="44">
        <v>4795547</v>
      </c>
      <c r="J115" s="60">
        <v>256443760.44999999</v>
      </c>
      <c r="K115" s="46">
        <v>0.23218390804597711</v>
      </c>
      <c r="L115" s="47"/>
      <c r="V115" s="7" t="str">
        <f t="shared" si="7"/>
        <v>TRANSCORP</v>
      </c>
      <c r="W115" s="50">
        <f t="shared" si="11"/>
        <v>1.1320754716981159E-2</v>
      </c>
      <c r="X115" s="50">
        <f t="shared" si="8"/>
        <v>0.23218390804597711</v>
      </c>
      <c r="Y115" s="51">
        <f t="shared" si="9"/>
        <v>4795547</v>
      </c>
      <c r="Z115" s="51">
        <f t="shared" si="10"/>
        <v>256443760.44999999</v>
      </c>
    </row>
    <row r="116" spans="2:34" x14ac:dyDescent="0.3">
      <c r="B116" s="58" t="s">
        <v>136</v>
      </c>
      <c r="C116" s="41">
        <v>349.8</v>
      </c>
      <c r="D116" s="59">
        <v>349.8</v>
      </c>
      <c r="E116" s="59">
        <v>349.8</v>
      </c>
      <c r="F116" s="42">
        <v>349.8</v>
      </c>
      <c r="G116" s="43">
        <v>0</v>
      </c>
      <c r="H116" s="43">
        <v>0</v>
      </c>
      <c r="I116" s="69">
        <v>22883</v>
      </c>
      <c r="J116" s="60">
        <v>7205856.7000000002</v>
      </c>
      <c r="K116" s="46">
        <v>-2.8063350930814024E-2</v>
      </c>
      <c r="V116" s="7" t="str">
        <f t="shared" si="7"/>
        <v>TRANSPOWER</v>
      </c>
      <c r="W116" s="50">
        <f t="shared" si="11"/>
        <v>0</v>
      </c>
      <c r="X116" s="50">
        <f t="shared" si="8"/>
        <v>-2.8063350930814024E-2</v>
      </c>
      <c r="Y116" s="51">
        <f t="shared" si="9"/>
        <v>22883</v>
      </c>
      <c r="Z116" s="51">
        <f t="shared" si="10"/>
        <v>7205856.7000000002</v>
      </c>
    </row>
    <row r="117" spans="2:34" x14ac:dyDescent="0.3">
      <c r="B117" s="58" t="s">
        <v>137</v>
      </c>
      <c r="C117" s="41">
        <v>2.4700000000000002</v>
      </c>
      <c r="D117" s="59">
        <v>2.23</v>
      </c>
      <c r="E117" s="59">
        <v>2.23</v>
      </c>
      <c r="F117" s="42">
        <v>2.23</v>
      </c>
      <c r="G117" s="43">
        <v>-0.24000000000000021</v>
      </c>
      <c r="H117" s="43">
        <v>-9.716599190283409</v>
      </c>
      <c r="I117" s="69">
        <v>400878</v>
      </c>
      <c r="J117" s="60">
        <v>894921.84</v>
      </c>
      <c r="K117" s="46">
        <v>8.7804878048780566E-2</v>
      </c>
      <c r="V117" s="7" t="str">
        <f t="shared" si="7"/>
        <v>TRIPPLEG</v>
      </c>
      <c r="W117" s="50">
        <f t="shared" si="11"/>
        <v>-9.7165991902834092E-2</v>
      </c>
      <c r="X117" s="50">
        <f t="shared" si="8"/>
        <v>8.7804878048780566E-2</v>
      </c>
      <c r="Y117" s="51">
        <f t="shared" si="9"/>
        <v>400878</v>
      </c>
      <c r="Z117" s="51">
        <f t="shared" si="10"/>
        <v>894921.84</v>
      </c>
    </row>
    <row r="118" spans="2:34" x14ac:dyDescent="0.3">
      <c r="B118" s="58" t="s">
        <v>138</v>
      </c>
      <c r="C118" s="41">
        <v>36.049999999999997</v>
      </c>
      <c r="D118" s="41">
        <v>36.049999999999997</v>
      </c>
      <c r="E118" s="41">
        <v>36.049999999999997</v>
      </c>
      <c r="F118" s="42">
        <v>36.049999999999997</v>
      </c>
      <c r="G118" s="43">
        <v>0</v>
      </c>
      <c r="H118" s="43">
        <v>0</v>
      </c>
      <c r="I118" s="44">
        <v>601623</v>
      </c>
      <c r="J118" s="60">
        <v>21681405.550000001</v>
      </c>
      <c r="K118" s="46">
        <v>0.14626391096979319</v>
      </c>
      <c r="V118" s="7" t="str">
        <f t="shared" si="7"/>
        <v>UACN</v>
      </c>
      <c r="W118" s="50">
        <f t="shared" si="11"/>
        <v>0</v>
      </c>
      <c r="X118" s="50">
        <f t="shared" si="8"/>
        <v>0.14626391096979319</v>
      </c>
      <c r="Y118" s="51">
        <f t="shared" si="9"/>
        <v>601623</v>
      </c>
      <c r="Z118" s="51">
        <f t="shared" si="10"/>
        <v>21681405.550000001</v>
      </c>
    </row>
    <row r="119" spans="2:34" x14ac:dyDescent="0.3">
      <c r="B119" s="58" t="s">
        <v>139</v>
      </c>
      <c r="C119" s="41">
        <v>37.75</v>
      </c>
      <c r="D119" s="41">
        <v>38</v>
      </c>
      <c r="E119" s="41">
        <v>37.5</v>
      </c>
      <c r="F119" s="42">
        <v>38</v>
      </c>
      <c r="G119" s="43">
        <v>0.25</v>
      </c>
      <c r="H119" s="43">
        <v>0.66225165562913912</v>
      </c>
      <c r="I119" s="44">
        <v>20448431</v>
      </c>
      <c r="J119" s="60">
        <v>775568275.45000005</v>
      </c>
      <c r="K119" s="46">
        <v>0.11764705882352944</v>
      </c>
      <c r="V119" s="7" t="str">
        <f t="shared" si="7"/>
        <v>UBA</v>
      </c>
      <c r="W119" s="50">
        <f t="shared" si="11"/>
        <v>6.6225165562913916E-3</v>
      </c>
      <c r="X119" s="50">
        <f t="shared" si="8"/>
        <v>0.11764705882352944</v>
      </c>
      <c r="Y119" s="51">
        <f t="shared" si="9"/>
        <v>20448431</v>
      </c>
      <c r="Z119" s="51">
        <f t="shared" si="10"/>
        <v>775568275.45000005</v>
      </c>
    </row>
    <row r="120" spans="2:34" x14ac:dyDescent="0.3">
      <c r="B120" s="58" t="s">
        <v>140</v>
      </c>
      <c r="C120" s="41">
        <v>22.55</v>
      </c>
      <c r="D120" s="41">
        <v>22.9</v>
      </c>
      <c r="E120" s="41">
        <v>22.55</v>
      </c>
      <c r="F120" s="42">
        <v>22.9</v>
      </c>
      <c r="G120" s="43">
        <v>0.34999999999999787</v>
      </c>
      <c r="H120" s="43">
        <v>1.5521064301552012</v>
      </c>
      <c r="I120" s="44">
        <v>7238713</v>
      </c>
      <c r="J120" s="60">
        <v>164573160.5</v>
      </c>
      <c r="K120" s="46">
        <v>0.12254901960784315</v>
      </c>
      <c r="V120" s="7" t="str">
        <f t="shared" si="7"/>
        <v>UCAP</v>
      </c>
      <c r="W120" s="50">
        <f t="shared" si="11"/>
        <v>1.5521064301552012E-2</v>
      </c>
      <c r="X120" s="50">
        <f t="shared" si="8"/>
        <v>0.12254901960784315</v>
      </c>
      <c r="Y120" s="51">
        <f t="shared" si="9"/>
        <v>7238713</v>
      </c>
      <c r="Z120" s="51">
        <f t="shared" si="10"/>
        <v>164573160.5</v>
      </c>
    </row>
    <row r="121" spans="2:34" x14ac:dyDescent="0.3">
      <c r="B121" s="58" t="s">
        <v>141</v>
      </c>
      <c r="C121" s="41">
        <v>37.799999999999997</v>
      </c>
      <c r="D121" s="41">
        <v>37.799999999999997</v>
      </c>
      <c r="E121" s="41">
        <v>37.799999999999997</v>
      </c>
      <c r="F121" s="42">
        <v>37.799999999999997</v>
      </c>
      <c r="G121" s="43">
        <v>0</v>
      </c>
      <c r="H121" s="43">
        <v>0</v>
      </c>
      <c r="I121" s="44">
        <v>158544</v>
      </c>
      <c r="J121" s="60">
        <v>6028777</v>
      </c>
      <c r="K121" s="46">
        <v>0.14719271623672214</v>
      </c>
      <c r="V121" s="7" t="str">
        <f t="shared" si="7"/>
        <v>UNILEVER</v>
      </c>
      <c r="W121" s="50">
        <f t="shared" si="11"/>
        <v>0</v>
      </c>
      <c r="X121" s="50">
        <f t="shared" si="8"/>
        <v>0.14719271623672214</v>
      </c>
      <c r="Y121" s="51">
        <f t="shared" si="9"/>
        <v>158544</v>
      </c>
      <c r="Z121" s="51">
        <f t="shared" si="10"/>
        <v>6028777</v>
      </c>
    </row>
    <row r="122" spans="2:34" x14ac:dyDescent="0.3">
      <c r="B122" s="58" t="s">
        <v>142</v>
      </c>
      <c r="C122" s="41">
        <v>0.69</v>
      </c>
      <c r="D122" s="59">
        <v>0.7</v>
      </c>
      <c r="E122" s="59">
        <v>0.67</v>
      </c>
      <c r="F122" s="42">
        <v>0.69</v>
      </c>
      <c r="G122" s="43">
        <v>0</v>
      </c>
      <c r="H122" s="43">
        <v>0</v>
      </c>
      <c r="I122" s="44">
        <v>13088424</v>
      </c>
      <c r="J122" s="60">
        <v>9004829.5399999991</v>
      </c>
      <c r="K122" s="46">
        <v>4.5454545454545414E-2</v>
      </c>
      <c r="V122" s="7" t="str">
        <f t="shared" si="7"/>
        <v>UNIVINSURE</v>
      </c>
      <c r="W122" s="50">
        <f t="shared" si="11"/>
        <v>0</v>
      </c>
      <c r="X122" s="50">
        <f t="shared" si="8"/>
        <v>4.5454545454545414E-2</v>
      </c>
      <c r="Y122" s="51">
        <f t="shared" si="9"/>
        <v>13088424</v>
      </c>
      <c r="Z122" s="51">
        <f t="shared" si="10"/>
        <v>9004829.5399999991</v>
      </c>
    </row>
    <row r="123" spans="2:34" x14ac:dyDescent="0.3">
      <c r="B123" s="58" t="s">
        <v>143</v>
      </c>
      <c r="C123" s="41">
        <v>2.15</v>
      </c>
      <c r="D123" s="41">
        <v>2.36</v>
      </c>
      <c r="E123" s="41">
        <v>2.15</v>
      </c>
      <c r="F123" s="42">
        <v>2.36</v>
      </c>
      <c r="G123" s="43">
        <v>0.20999999999999996</v>
      </c>
      <c r="H123" s="43">
        <v>9.7674418604651141</v>
      </c>
      <c r="I123" s="44">
        <v>23560295</v>
      </c>
      <c r="J123" s="60">
        <v>54413758.409999996</v>
      </c>
      <c r="K123" s="46">
        <v>0.48427672955974832</v>
      </c>
      <c r="V123" s="7" t="str">
        <f t="shared" si="7"/>
        <v>UPDC</v>
      </c>
      <c r="W123" s="50">
        <f t="shared" si="11"/>
        <v>9.7674418604651148E-2</v>
      </c>
      <c r="X123" s="50">
        <f t="shared" si="8"/>
        <v>0.48427672955974832</v>
      </c>
      <c r="Y123" s="51">
        <f t="shared" si="9"/>
        <v>23560295</v>
      </c>
      <c r="Z123" s="51">
        <f t="shared" si="10"/>
        <v>54413758.409999996</v>
      </c>
    </row>
    <row r="124" spans="2:34" x14ac:dyDescent="0.3">
      <c r="B124" s="58" t="s">
        <v>144</v>
      </c>
      <c r="C124" s="41">
        <v>6</v>
      </c>
      <c r="D124" s="41">
        <v>6.2</v>
      </c>
      <c r="E124" s="41">
        <v>6.2</v>
      </c>
      <c r="F124" s="42">
        <v>6.2</v>
      </c>
      <c r="G124" s="43">
        <v>0.20000000000000018</v>
      </c>
      <c r="H124" s="43">
        <v>3.3333333333333361</v>
      </c>
      <c r="I124" s="44">
        <v>1232041</v>
      </c>
      <c r="J124" s="60">
        <v>7601722.2999999998</v>
      </c>
      <c r="K124" s="46">
        <v>0.24</v>
      </c>
      <c r="L124" s="7" t="str">
        <f>IF(ISTEXT(#REF!),#REF!,"")</f>
        <v/>
      </c>
      <c r="M124" s="50"/>
      <c r="N124" s="50" t="str">
        <f>IF(ISTEXT(#REF!),#REF!,"")</f>
        <v/>
      </c>
      <c r="O124" s="51" t="str">
        <f>IF(ISTEXT(#REF!),#REF!,"")</f>
        <v/>
      </c>
      <c r="P124" s="51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UPDCREIT</v>
      </c>
      <c r="W124" s="50">
        <f t="shared" si="11"/>
        <v>3.3333333333333361E-2</v>
      </c>
      <c r="X124" s="50">
        <f t="shared" si="8"/>
        <v>0.24</v>
      </c>
      <c r="Y124" s="51">
        <f t="shared" si="9"/>
        <v>1232041</v>
      </c>
      <c r="Z124" s="51">
        <f t="shared" si="10"/>
        <v>7601722.2999999998</v>
      </c>
      <c r="AA124"/>
      <c r="AB124"/>
      <c r="AC124"/>
      <c r="AD124"/>
      <c r="AE124"/>
      <c r="AF124"/>
      <c r="AG124"/>
      <c r="AH124"/>
    </row>
    <row r="125" spans="2:34" x14ac:dyDescent="0.3">
      <c r="B125" s="58" t="s">
        <v>145</v>
      </c>
      <c r="C125" s="41">
        <v>5.04</v>
      </c>
      <c r="D125" s="41">
        <v>5.04</v>
      </c>
      <c r="E125" s="41">
        <v>5.04</v>
      </c>
      <c r="F125" s="42">
        <v>5.04</v>
      </c>
      <c r="G125" s="43">
        <v>0</v>
      </c>
      <c r="H125" s="43">
        <v>0</v>
      </c>
      <c r="I125" s="44">
        <v>43812</v>
      </c>
      <c r="J125" s="60">
        <v>220380.84</v>
      </c>
      <c r="K125" s="46">
        <v>0.30909090909090908</v>
      </c>
      <c r="V125" s="7" t="str">
        <f t="shared" si="7"/>
        <v>UPL</v>
      </c>
      <c r="W125" s="50">
        <f t="shared" si="11"/>
        <v>0</v>
      </c>
      <c r="X125" s="50">
        <f t="shared" si="8"/>
        <v>0.30909090909090908</v>
      </c>
      <c r="Y125" s="51">
        <f t="shared" si="9"/>
        <v>43812</v>
      </c>
      <c r="Z125" s="51">
        <f t="shared" si="10"/>
        <v>220380.84</v>
      </c>
    </row>
    <row r="126" spans="2:34" x14ac:dyDescent="0.3">
      <c r="B126" s="58" t="s">
        <v>146</v>
      </c>
      <c r="C126" s="41">
        <v>1.28</v>
      </c>
      <c r="D126" s="41">
        <v>1.29</v>
      </c>
      <c r="E126" s="41">
        <v>1.18</v>
      </c>
      <c r="F126" s="42">
        <v>1.18</v>
      </c>
      <c r="G126" s="43">
        <v>-0.10000000000000009</v>
      </c>
      <c r="H126" s="43">
        <v>-7.8125000000000071</v>
      </c>
      <c r="I126" s="44">
        <v>13107849</v>
      </c>
      <c r="J126" s="60">
        <v>15761407.93</v>
      </c>
      <c r="K126" s="46">
        <v>-0.13235294117647067</v>
      </c>
      <c r="V126" s="7" t="str">
        <f t="shared" si="7"/>
        <v>VERITASKAP</v>
      </c>
      <c r="W126" s="50">
        <f t="shared" si="11"/>
        <v>-7.8125000000000069E-2</v>
      </c>
      <c r="X126" s="50">
        <f t="shared" si="8"/>
        <v>-0.13235294117647067</v>
      </c>
      <c r="Y126" s="51">
        <f t="shared" si="9"/>
        <v>13107849</v>
      </c>
      <c r="Z126" s="51">
        <f t="shared" si="10"/>
        <v>15761407.93</v>
      </c>
    </row>
    <row r="127" spans="2:34" x14ac:dyDescent="0.3">
      <c r="B127" s="58" t="s">
        <v>147</v>
      </c>
      <c r="C127" s="41">
        <v>44.4</v>
      </c>
      <c r="D127" s="41">
        <v>44.4</v>
      </c>
      <c r="E127" s="41">
        <v>44.4</v>
      </c>
      <c r="F127" s="42">
        <v>44.4</v>
      </c>
      <c r="G127" s="43">
        <v>0</v>
      </c>
      <c r="H127" s="43">
        <v>0</v>
      </c>
      <c r="I127" s="44">
        <v>513208</v>
      </c>
      <c r="J127" s="60">
        <v>22415061.199999999</v>
      </c>
      <c r="K127" s="46">
        <v>0</v>
      </c>
      <c r="V127" s="7" t="str">
        <f t="shared" si="7"/>
        <v>VFDGROUP</v>
      </c>
      <c r="W127" s="50">
        <f t="shared" si="11"/>
        <v>0</v>
      </c>
      <c r="X127" s="50">
        <f t="shared" si="8"/>
        <v>0</v>
      </c>
      <c r="Y127" s="51">
        <f t="shared" si="9"/>
        <v>513208</v>
      </c>
      <c r="Z127" s="51">
        <f t="shared" si="10"/>
        <v>22415061.199999999</v>
      </c>
    </row>
    <row r="128" spans="2:34" x14ac:dyDescent="0.3">
      <c r="B128" s="58" t="s">
        <v>148</v>
      </c>
      <c r="C128" s="41">
        <v>32.35</v>
      </c>
      <c r="D128" s="41">
        <v>34.35</v>
      </c>
      <c r="E128" s="41">
        <v>31.9</v>
      </c>
      <c r="F128" s="42">
        <v>34.35</v>
      </c>
      <c r="G128" s="43">
        <v>2</v>
      </c>
      <c r="H128" s="43">
        <v>6.1823802163833079</v>
      </c>
      <c r="I128" s="44">
        <v>8637002</v>
      </c>
      <c r="J128" s="60">
        <v>272249102.85000002</v>
      </c>
      <c r="K128" s="46">
        <v>0.49347826086956537</v>
      </c>
      <c r="V128" s="7" t="str">
        <f t="shared" si="7"/>
        <v>VITAFOAM</v>
      </c>
      <c r="W128" s="50">
        <f t="shared" si="11"/>
        <v>6.1823802163833076E-2</v>
      </c>
      <c r="X128" s="50">
        <f t="shared" si="8"/>
        <v>0.49347826086956537</v>
      </c>
      <c r="Y128" s="51">
        <f t="shared" si="9"/>
        <v>8637002</v>
      </c>
      <c r="Z128" s="51">
        <f t="shared" si="10"/>
        <v>272249102.85000002</v>
      </c>
    </row>
    <row r="129" spans="2:26" x14ac:dyDescent="0.3">
      <c r="B129" s="58" t="s">
        <v>149</v>
      </c>
      <c r="C129" s="41">
        <v>70.650000000000006</v>
      </c>
      <c r="D129" s="41">
        <v>70.900000000000006</v>
      </c>
      <c r="E129" s="41">
        <v>70</v>
      </c>
      <c r="F129" s="42">
        <v>70.900000000000006</v>
      </c>
      <c r="G129" s="43">
        <v>0.25</v>
      </c>
      <c r="H129" s="43">
        <v>0.35385704175513089</v>
      </c>
      <c r="I129" s="44">
        <v>2487540</v>
      </c>
      <c r="J129" s="60">
        <v>175113433.5</v>
      </c>
      <c r="K129" s="46">
        <v>1.3581129378127166E-2</v>
      </c>
      <c r="V129" s="7" t="str">
        <f t="shared" si="7"/>
        <v>WAPCO</v>
      </c>
      <c r="W129" s="50">
        <f t="shared" si="11"/>
        <v>3.5385704175513091E-3</v>
      </c>
      <c r="X129" s="50">
        <f t="shared" si="8"/>
        <v>1.3581129378127166E-2</v>
      </c>
      <c r="Y129" s="51">
        <f t="shared" si="9"/>
        <v>2487540</v>
      </c>
      <c r="Z129" s="51">
        <f t="shared" si="10"/>
        <v>175113433.5</v>
      </c>
    </row>
    <row r="130" spans="2:26" x14ac:dyDescent="0.3">
      <c r="B130" s="58" t="s">
        <v>150</v>
      </c>
      <c r="C130" s="41">
        <v>2.2999999999999998</v>
      </c>
      <c r="D130" s="41">
        <v>2.5299999999999998</v>
      </c>
      <c r="E130" s="41">
        <v>2.48</v>
      </c>
      <c r="F130" s="42">
        <v>2.4900000000000002</v>
      </c>
      <c r="G130" s="43">
        <v>0.19000000000000039</v>
      </c>
      <c r="H130" s="43">
        <v>8.2608695652174085</v>
      </c>
      <c r="I130" s="44">
        <v>1882462</v>
      </c>
      <c r="J130" s="60">
        <v>4693185.88</v>
      </c>
      <c r="K130" s="46">
        <v>0.10666666666666669</v>
      </c>
      <c r="V130" s="7" t="str">
        <f t="shared" si="7"/>
        <v>WAPIC</v>
      </c>
      <c r="W130" s="50">
        <f t="shared" si="11"/>
        <v>8.2608695652174088E-2</v>
      </c>
      <c r="X130" s="50">
        <f t="shared" si="8"/>
        <v>0.10666666666666669</v>
      </c>
      <c r="Y130" s="51">
        <f t="shared" si="9"/>
        <v>1882462</v>
      </c>
      <c r="Z130" s="51">
        <f t="shared" si="10"/>
        <v>4693185.88</v>
      </c>
    </row>
    <row r="131" spans="2:26" x14ac:dyDescent="0.3">
      <c r="B131" s="58" t="s">
        <v>151</v>
      </c>
      <c r="C131" s="41">
        <v>11.4</v>
      </c>
      <c r="D131" s="41">
        <v>11.35</v>
      </c>
      <c r="E131" s="41">
        <v>10.9</v>
      </c>
      <c r="F131" s="42">
        <v>11.35</v>
      </c>
      <c r="G131" s="43">
        <v>-5.0000000000000711E-2</v>
      </c>
      <c r="H131" s="43">
        <v>-0.43859649122807642</v>
      </c>
      <c r="I131" s="44">
        <v>13148547</v>
      </c>
      <c r="J131" s="60">
        <v>145032571.05000001</v>
      </c>
      <c r="K131" s="46">
        <v>0.24725274725274726</v>
      </c>
      <c r="V131" s="7" t="str">
        <f t="shared" si="7"/>
        <v>WEMABANK</v>
      </c>
      <c r="W131" s="50">
        <f t="shared" si="11"/>
        <v>-4.385964912280764E-3</v>
      </c>
      <c r="X131" s="50">
        <f t="shared" si="8"/>
        <v>0.24725274725274726</v>
      </c>
      <c r="Y131" s="51">
        <f t="shared" si="9"/>
        <v>13148547</v>
      </c>
      <c r="Z131" s="51">
        <f t="shared" si="10"/>
        <v>145032571.05000001</v>
      </c>
    </row>
    <row r="132" spans="2:26" x14ac:dyDescent="0.3">
      <c r="B132" s="58" t="s">
        <v>152</v>
      </c>
      <c r="C132" s="41">
        <v>50</v>
      </c>
      <c r="D132" s="41">
        <v>50.3</v>
      </c>
      <c r="E132" s="41">
        <v>50.05</v>
      </c>
      <c r="F132" s="42">
        <v>50.3</v>
      </c>
      <c r="G132" s="43">
        <v>0.29999999999999716</v>
      </c>
      <c r="H132" s="43">
        <v>0.59999999999999432</v>
      </c>
      <c r="I132" s="44">
        <v>40537817</v>
      </c>
      <c r="J132" s="60">
        <v>2034895635.8000009</v>
      </c>
      <c r="K132" s="46">
        <v>0.10549450549450534</v>
      </c>
      <c r="V132" s="7" t="str">
        <f t="shared" si="7"/>
        <v>ZENITHBANK</v>
      </c>
      <c r="W132" s="50">
        <f t="shared" si="11"/>
        <v>5.9999999999999429E-3</v>
      </c>
      <c r="X132" s="50">
        <f t="shared" si="8"/>
        <v>0.10549450549450534</v>
      </c>
      <c r="Y132" s="51">
        <f t="shared" si="9"/>
        <v>40537817</v>
      </c>
      <c r="Z132" s="51">
        <f t="shared" si="10"/>
        <v>2034895635.8000009</v>
      </c>
    </row>
    <row r="133" spans="2:26" x14ac:dyDescent="0.3">
      <c r="V133" s="7"/>
      <c r="W133" s="7"/>
      <c r="X133" s="50"/>
      <c r="Y133" s="51"/>
      <c r="Z133" s="51"/>
    </row>
    <row r="134" spans="2:26" x14ac:dyDescent="0.3">
      <c r="V134" s="7"/>
      <c r="W134" s="7"/>
      <c r="X134" s="50"/>
      <c r="Y134" s="51"/>
      <c r="Z134" s="51"/>
    </row>
    <row r="135" spans="2:26" x14ac:dyDescent="0.3">
      <c r="V135" s="7"/>
      <c r="W135" s="7"/>
      <c r="X135" s="50"/>
      <c r="Y135" s="51"/>
      <c r="Z135" s="51"/>
    </row>
    <row r="136" spans="2:26" x14ac:dyDescent="0.3">
      <c r="V136" s="7"/>
      <c r="W136" s="7"/>
      <c r="X136" s="50"/>
      <c r="Y136" s="51"/>
      <c r="Z136" s="51"/>
    </row>
    <row r="137" spans="2:26" x14ac:dyDescent="0.3">
      <c r="V137" s="7"/>
      <c r="W137" s="7"/>
      <c r="X137" s="50"/>
      <c r="Y137" s="51"/>
      <c r="Z137" s="51"/>
    </row>
    <row r="138" spans="2:26" x14ac:dyDescent="0.3">
      <c r="V138" s="7"/>
      <c r="W138" s="7"/>
      <c r="X138" s="50"/>
      <c r="Y138" s="51"/>
      <c r="Z138" s="51"/>
    </row>
    <row r="139" spans="2:26" x14ac:dyDescent="0.3">
      <c r="V139" s="7"/>
      <c r="W139" s="7"/>
      <c r="X139" s="50"/>
      <c r="Y139" s="51"/>
      <c r="Z139" s="51"/>
    </row>
    <row r="140" spans="2:26" x14ac:dyDescent="0.3">
      <c r="V140" s="7"/>
      <c r="W140" s="7"/>
      <c r="X140" s="50"/>
      <c r="Y140" s="51"/>
      <c r="Z140" s="51"/>
    </row>
    <row r="141" spans="2:26" x14ac:dyDescent="0.3">
      <c r="V141" s="7"/>
      <c r="W141" s="7"/>
      <c r="X141" s="50"/>
      <c r="Y141" s="51"/>
      <c r="Z141" s="51"/>
    </row>
    <row r="142" spans="2:26" x14ac:dyDescent="0.3">
      <c r="V142" s="7"/>
      <c r="W142" s="7"/>
      <c r="X142" s="50"/>
      <c r="Y142" s="51"/>
      <c r="Z142" s="51"/>
    </row>
    <row r="143" spans="2:26" x14ac:dyDescent="0.3">
      <c r="V143" s="7"/>
      <c r="W143" s="7"/>
      <c r="X143" s="50"/>
      <c r="Y143" s="51"/>
      <c r="Z143" s="51"/>
    </row>
    <row r="144" spans="2:26" x14ac:dyDescent="0.3">
      <c r="V144" s="7"/>
      <c r="W144" s="7"/>
      <c r="X144" s="50"/>
      <c r="Y144" s="51"/>
      <c r="Z144" s="51"/>
    </row>
    <row r="145" spans="22:26" x14ac:dyDescent="0.3">
      <c r="V145" s="7"/>
      <c r="W145" s="7"/>
      <c r="X145" s="50"/>
      <c r="Y145" s="51"/>
      <c r="Z145" s="51"/>
    </row>
    <row r="146" spans="22:26" x14ac:dyDescent="0.3">
      <c r="V146" s="7"/>
      <c r="W146" s="7"/>
      <c r="X146" s="50"/>
      <c r="Y146" s="51"/>
      <c r="Z146" s="51"/>
    </row>
    <row r="147" spans="22:26" x14ac:dyDescent="0.3">
      <c r="V147" s="7"/>
      <c r="W147" s="7"/>
      <c r="X147" s="50"/>
      <c r="Y147" s="51"/>
      <c r="Z147" s="51"/>
    </row>
    <row r="148" spans="22:26" x14ac:dyDescent="0.3">
      <c r="V148" s="7"/>
      <c r="W148" s="7"/>
      <c r="X148" s="50"/>
      <c r="Y148" s="51"/>
      <c r="Z148" s="51"/>
    </row>
    <row r="149" spans="22:26" x14ac:dyDescent="0.3">
      <c r="V149" s="7"/>
      <c r="W149" s="7"/>
      <c r="X149" s="50"/>
      <c r="Y149" s="51"/>
      <c r="Z149" s="51"/>
    </row>
    <row r="150" spans="22:26" x14ac:dyDescent="0.3">
      <c r="V150" s="7"/>
      <c r="W150" s="7"/>
      <c r="X150" s="50"/>
      <c r="Y150" s="51"/>
      <c r="Z150" s="51"/>
    </row>
    <row r="151" spans="22:26" x14ac:dyDescent="0.3">
      <c r="V151" s="7"/>
      <c r="W151" s="7"/>
      <c r="X151" s="50"/>
      <c r="Y151" s="51"/>
      <c r="Z151" s="51"/>
    </row>
    <row r="152" spans="22:26" x14ac:dyDescent="0.3">
      <c r="V152" s="7"/>
      <c r="W152" s="7"/>
      <c r="X152" s="50"/>
      <c r="Y152" s="51"/>
      <c r="Z152" s="51"/>
    </row>
    <row r="153" spans="22:26" x14ac:dyDescent="0.3">
      <c r="V153" s="7"/>
      <c r="W153" s="7"/>
      <c r="X153" s="50"/>
      <c r="Y153" s="51"/>
      <c r="Z153" s="51"/>
    </row>
    <row r="154" spans="22:26" x14ac:dyDescent="0.3">
      <c r="V154" s="7"/>
      <c r="W154" s="7"/>
      <c r="X154" s="50"/>
      <c r="Y154" s="51"/>
      <c r="Z154" s="51"/>
    </row>
    <row r="155" spans="22:26" x14ac:dyDescent="0.3">
      <c r="V155" s="7"/>
      <c r="W155" s="7"/>
      <c r="X155" s="50"/>
      <c r="Y155" s="51"/>
      <c r="Z155" s="51"/>
    </row>
    <row r="156" spans="22:26" x14ac:dyDescent="0.3">
      <c r="V156" s="7"/>
      <c r="W156" s="7"/>
      <c r="X156" s="50"/>
      <c r="Y156" s="51"/>
      <c r="Z156" s="51"/>
    </row>
    <row r="157" spans="22:26" x14ac:dyDescent="0.3">
      <c r="V157" s="7"/>
      <c r="W157" s="7"/>
      <c r="X157" s="50"/>
      <c r="Y157" s="51"/>
      <c r="Z157" s="51"/>
    </row>
    <row r="158" spans="22:26" x14ac:dyDescent="0.3">
      <c r="V158" s="7"/>
      <c r="W158" s="7"/>
      <c r="X158" s="50"/>
      <c r="Y158" s="51"/>
      <c r="Z158" s="51"/>
    </row>
    <row r="159" spans="22:26" x14ac:dyDescent="0.3">
      <c r="V159" s="7"/>
      <c r="W159" s="7"/>
      <c r="X159" s="50"/>
      <c r="Y159" s="51"/>
      <c r="Z159" s="51"/>
    </row>
    <row r="160" spans="22:26" x14ac:dyDescent="0.3">
      <c r="V160" s="7"/>
      <c r="W160" s="7"/>
      <c r="X160" s="50"/>
      <c r="Y160" s="51"/>
      <c r="Z160" s="51"/>
    </row>
    <row r="161" spans="22:26" x14ac:dyDescent="0.3">
      <c r="V161" s="7"/>
      <c r="W161" s="7"/>
      <c r="X161" s="50"/>
      <c r="Y161" s="51"/>
      <c r="Z161" s="51"/>
    </row>
    <row r="162" spans="22:26" x14ac:dyDescent="0.3">
      <c r="V162" s="7"/>
      <c r="W162" s="7"/>
      <c r="X162" s="50"/>
      <c r="Y162" s="51"/>
      <c r="Z162" s="51"/>
    </row>
    <row r="163" spans="22:26" x14ac:dyDescent="0.3">
      <c r="V163" s="7"/>
      <c r="W163" s="7"/>
      <c r="X163" s="50"/>
      <c r="Y163" s="51"/>
      <c r="Z163" s="51"/>
    </row>
    <row r="164" spans="22:26" x14ac:dyDescent="0.3">
      <c r="V164" s="7"/>
      <c r="W164" s="7"/>
      <c r="X164" s="50"/>
      <c r="Y164" s="51"/>
      <c r="Z164" s="51"/>
    </row>
    <row r="165" spans="22:26" x14ac:dyDescent="0.3">
      <c r="V165" s="7"/>
      <c r="W165" s="7"/>
      <c r="X165" s="50"/>
      <c r="Y165" s="51"/>
      <c r="Z165" s="51"/>
    </row>
    <row r="166" spans="22:26" x14ac:dyDescent="0.3">
      <c r="V166" s="7"/>
      <c r="W166" s="7"/>
      <c r="X166" s="50"/>
      <c r="Y166" s="51"/>
      <c r="Z166" s="51"/>
    </row>
    <row r="167" spans="22:26" x14ac:dyDescent="0.3">
      <c r="V167" s="7"/>
      <c r="W167" s="7"/>
      <c r="X167" s="50"/>
      <c r="Y167" s="51"/>
      <c r="Z167" s="51"/>
    </row>
    <row r="168" spans="22:26" x14ac:dyDescent="0.3">
      <c r="V168" s="7"/>
      <c r="W168" s="7"/>
      <c r="X168" s="50"/>
      <c r="Y168" s="51"/>
      <c r="Z168" s="51"/>
    </row>
    <row r="169" spans="22:26" x14ac:dyDescent="0.3">
      <c r="V169" s="7"/>
      <c r="W169" s="7"/>
      <c r="X169" s="50"/>
      <c r="Y169" s="51"/>
      <c r="Z169" s="51"/>
    </row>
    <row r="170" spans="22:26" x14ac:dyDescent="0.3">
      <c r="V170" s="7"/>
      <c r="W170" s="7"/>
      <c r="X170" s="50"/>
      <c r="Y170" s="51"/>
      <c r="Z170" s="51"/>
    </row>
    <row r="171" spans="22:26" x14ac:dyDescent="0.3">
      <c r="V171" s="7"/>
      <c r="W171" s="7"/>
      <c r="X171" s="50"/>
      <c r="Y171" s="51"/>
      <c r="Z171" s="51"/>
    </row>
    <row r="172" spans="22:26" x14ac:dyDescent="0.3">
      <c r="V172" s="7"/>
      <c r="W172" s="7"/>
      <c r="X172" s="50"/>
      <c r="Y172" s="51"/>
      <c r="Z172" s="51"/>
    </row>
    <row r="173" spans="22:26" x14ac:dyDescent="0.3">
      <c r="V173" s="7"/>
      <c r="W173" s="7"/>
      <c r="X173" s="50"/>
      <c r="Y173" s="51"/>
      <c r="Z173" s="51"/>
    </row>
    <row r="174" spans="22:26" x14ac:dyDescent="0.3">
      <c r="V174" s="7"/>
      <c r="W174" s="7"/>
      <c r="X174" s="50"/>
      <c r="Y174" s="51"/>
      <c r="Z174" s="51"/>
    </row>
    <row r="175" spans="22:26" x14ac:dyDescent="0.3">
      <c r="V175" s="7"/>
      <c r="W175" s="7"/>
      <c r="X175" s="50"/>
      <c r="Y175" s="51"/>
      <c r="Z175" s="51"/>
    </row>
    <row r="176" spans="22:26" x14ac:dyDescent="0.3">
      <c r="V176" s="7"/>
      <c r="W176" s="7"/>
      <c r="X176" s="50"/>
      <c r="Y176" s="51"/>
      <c r="Z176" s="51"/>
    </row>
    <row r="177" spans="22:26" x14ac:dyDescent="0.3">
      <c r="V177" s="7"/>
      <c r="W177" s="7"/>
      <c r="X177" s="50"/>
      <c r="Y177" s="51"/>
      <c r="Z177" s="51"/>
    </row>
    <row r="178" spans="22:26" x14ac:dyDescent="0.3">
      <c r="V178" s="7"/>
      <c r="W178" s="7"/>
      <c r="X178" s="50"/>
      <c r="Y178" s="51"/>
      <c r="Z178" s="51"/>
    </row>
    <row r="179" spans="22:26" x14ac:dyDescent="0.3">
      <c r="V179" s="7"/>
      <c r="W179" s="7"/>
      <c r="X179" s="50"/>
      <c r="Y179" s="51"/>
      <c r="Z179" s="51"/>
    </row>
    <row r="180" spans="22:26" x14ac:dyDescent="0.3">
      <c r="V180" s="7"/>
      <c r="W180" s="7"/>
      <c r="X180" s="50"/>
      <c r="Y180" s="51"/>
      <c r="Z180" s="51"/>
    </row>
    <row r="181" spans="22:26" x14ac:dyDescent="0.3">
      <c r="V181" s="7"/>
      <c r="W181" s="7"/>
      <c r="X181" s="50"/>
      <c r="Y181" s="51"/>
      <c r="Z181" s="51"/>
    </row>
    <row r="182" spans="22:26" x14ac:dyDescent="0.3">
      <c r="V182" s="7"/>
      <c r="W182" s="7"/>
      <c r="X182" s="50"/>
      <c r="Y182" s="51"/>
      <c r="Z182" s="51"/>
    </row>
    <row r="183" spans="22:26" x14ac:dyDescent="0.3">
      <c r="V183" s="7"/>
      <c r="W183" s="7"/>
      <c r="X183" s="50"/>
      <c r="Y183" s="51"/>
      <c r="Z183" s="51"/>
    </row>
    <row r="184" spans="22:26" x14ac:dyDescent="0.3">
      <c r="V184" s="7"/>
      <c r="W184" s="7"/>
      <c r="X184" s="50"/>
      <c r="Y184" s="51"/>
      <c r="Z184" s="51"/>
    </row>
    <row r="185" spans="22:26" x14ac:dyDescent="0.3">
      <c r="V185" s="7"/>
      <c r="W185" s="7"/>
      <c r="X185" s="50"/>
      <c r="Y185" s="51"/>
      <c r="Z185" s="51"/>
    </row>
    <row r="186" spans="22:26" x14ac:dyDescent="0.3">
      <c r="V186" s="7"/>
      <c r="W186" s="7"/>
      <c r="X186" s="50"/>
      <c r="Y186" s="51"/>
      <c r="Z186" s="51"/>
    </row>
    <row r="187" spans="22:26" x14ac:dyDescent="0.3">
      <c r="V187" s="7"/>
      <c r="W187" s="7"/>
      <c r="X187" s="50"/>
      <c r="Y187" s="51"/>
      <c r="Z187" s="51"/>
    </row>
    <row r="188" spans="22:26" x14ac:dyDescent="0.3">
      <c r="V188" s="7"/>
      <c r="W188" s="7"/>
      <c r="X188" s="50"/>
      <c r="Y188" s="51"/>
      <c r="Z188" s="51"/>
    </row>
    <row r="189" spans="22:26" x14ac:dyDescent="0.3">
      <c r="V189" s="7"/>
      <c r="W189" s="7"/>
      <c r="X189" s="50"/>
      <c r="Y189" s="51"/>
      <c r="Z189" s="51"/>
    </row>
    <row r="190" spans="22:26" x14ac:dyDescent="0.3">
      <c r="V190" s="7"/>
      <c r="W190" s="7"/>
      <c r="X190" s="50"/>
      <c r="Y190" s="51"/>
      <c r="Z190" s="51"/>
    </row>
    <row r="191" spans="22:26" x14ac:dyDescent="0.3">
      <c r="V191" s="7"/>
      <c r="W191" s="7"/>
      <c r="X191" s="50"/>
      <c r="Y191" s="51"/>
      <c r="Z191" s="51"/>
    </row>
    <row r="192" spans="22:26" x14ac:dyDescent="0.3">
      <c r="V192" s="7"/>
      <c r="W192" s="7"/>
      <c r="X192" s="50"/>
      <c r="Y192" s="51"/>
      <c r="Z192" s="51"/>
    </row>
    <row r="193" spans="22:26" x14ac:dyDescent="0.3">
      <c r="V193" s="7"/>
      <c r="W193" s="7"/>
      <c r="X193" s="50"/>
      <c r="Y193" s="51"/>
      <c r="Z193" s="51"/>
    </row>
    <row r="194" spans="22:26" x14ac:dyDescent="0.3">
      <c r="V194" s="7"/>
      <c r="W194" s="7"/>
      <c r="X194" s="50"/>
      <c r="Y194" s="51"/>
      <c r="Z194" s="51"/>
    </row>
    <row r="195" spans="22:26" x14ac:dyDescent="0.3">
      <c r="V195" s="7"/>
      <c r="W195" s="7"/>
      <c r="X195" s="50"/>
      <c r="Y195" s="51"/>
      <c r="Z195" s="51"/>
    </row>
    <row r="196" spans="22:26" x14ac:dyDescent="0.3">
      <c r="V196" s="7"/>
      <c r="W196" s="7"/>
      <c r="X196" s="50"/>
      <c r="Y196" s="51"/>
      <c r="Z196" s="51"/>
    </row>
    <row r="197" spans="22:26" x14ac:dyDescent="0.3">
      <c r="V197" s="7"/>
      <c r="W197" s="7"/>
      <c r="X197" s="50"/>
      <c r="Y197" s="51"/>
      <c r="Z197" s="51"/>
    </row>
    <row r="198" spans="22:26" x14ac:dyDescent="0.3">
      <c r="V198" s="7"/>
      <c r="W198" s="7"/>
      <c r="X198" s="50"/>
      <c r="Y198" s="51"/>
      <c r="Z198" s="51"/>
    </row>
    <row r="199" spans="22:26" x14ac:dyDescent="0.3">
      <c r="V199" s="7"/>
      <c r="W199" s="7"/>
      <c r="X199" s="50"/>
      <c r="Y199" s="51"/>
      <c r="Z199" s="51"/>
    </row>
    <row r="200" spans="22:26" x14ac:dyDescent="0.3">
      <c r="V200" s="7"/>
      <c r="W200" s="7"/>
      <c r="X200" s="50"/>
      <c r="Y200" s="51"/>
      <c r="Z200" s="51"/>
    </row>
    <row r="201" spans="22:26" x14ac:dyDescent="0.3">
      <c r="V201" s="7"/>
      <c r="W201" s="7"/>
      <c r="X201" s="50"/>
      <c r="Y201" s="51"/>
      <c r="Z201" s="51"/>
    </row>
    <row r="202" spans="22:26" x14ac:dyDescent="0.3">
      <c r="V202" s="7"/>
      <c r="W202" s="7"/>
      <c r="X202" s="50"/>
      <c r="Y202" s="51"/>
      <c r="Z202" s="51"/>
    </row>
    <row r="203" spans="22:26" x14ac:dyDescent="0.3">
      <c r="V203" s="7"/>
      <c r="W203" s="7"/>
      <c r="X203" s="50"/>
      <c r="Y203" s="51"/>
      <c r="Z203" s="51"/>
    </row>
    <row r="204" spans="22:26" x14ac:dyDescent="0.3">
      <c r="V204" s="7"/>
      <c r="W204" s="7"/>
      <c r="X204" s="50"/>
      <c r="Y204" s="51"/>
      <c r="Z204" s="51"/>
    </row>
    <row r="205" spans="22:26" x14ac:dyDescent="0.3">
      <c r="V205" s="7"/>
      <c r="W205" s="7"/>
      <c r="X205" s="50"/>
      <c r="Y205" s="51"/>
      <c r="Z205" s="51"/>
    </row>
    <row r="206" spans="22:26" x14ac:dyDescent="0.3">
      <c r="V206" s="7"/>
      <c r="W206" s="7"/>
      <c r="X206" s="50"/>
      <c r="Y206" s="51"/>
      <c r="Z206" s="51"/>
    </row>
    <row r="207" spans="22:26" x14ac:dyDescent="0.3">
      <c r="V207" s="7"/>
      <c r="W207" s="7"/>
      <c r="X207" s="50"/>
      <c r="Y207" s="51"/>
      <c r="Z207" s="51"/>
    </row>
    <row r="208" spans="22:26" x14ac:dyDescent="0.3">
      <c r="V208" s="7"/>
      <c r="W208" s="7"/>
      <c r="X208" s="50"/>
      <c r="Y208" s="51"/>
      <c r="Z208" s="51"/>
    </row>
    <row r="209" spans="22:26" x14ac:dyDescent="0.3">
      <c r="V209" s="7"/>
      <c r="W209" s="7"/>
      <c r="X209" s="50"/>
      <c r="Y209" s="51"/>
      <c r="Z209" s="51"/>
    </row>
    <row r="210" spans="22:26" x14ac:dyDescent="0.3">
      <c r="V210" s="7"/>
      <c r="W210" s="7"/>
      <c r="X210" s="50"/>
      <c r="Y210" s="51"/>
      <c r="Z210" s="51"/>
    </row>
    <row r="211" spans="22:26" x14ac:dyDescent="0.3">
      <c r="V211" s="7"/>
      <c r="W211" s="7"/>
      <c r="X211" s="50"/>
      <c r="Y211" s="51"/>
      <c r="Z211" s="51"/>
    </row>
    <row r="212" spans="22:26" x14ac:dyDescent="0.3">
      <c r="V212" s="7"/>
      <c r="W212" s="7"/>
      <c r="X212" s="50"/>
      <c r="Y212" s="51"/>
      <c r="Z212" s="51"/>
    </row>
    <row r="213" spans="22:26" x14ac:dyDescent="0.3">
      <c r="V213" s="7"/>
      <c r="W213" s="7"/>
      <c r="X213" s="50"/>
      <c r="Y213" s="51"/>
      <c r="Z213" s="51"/>
    </row>
    <row r="214" spans="22:26" x14ac:dyDescent="0.3">
      <c r="V214" s="7"/>
      <c r="W214" s="7"/>
      <c r="X214" s="50"/>
      <c r="Y214" s="51"/>
      <c r="Z214" s="51"/>
    </row>
    <row r="215" spans="22:26" x14ac:dyDescent="0.3">
      <c r="V215" s="7"/>
      <c r="W215" s="7"/>
      <c r="X215" s="50"/>
      <c r="Y215" s="51"/>
      <c r="Z215" s="51"/>
    </row>
    <row r="216" spans="22:26" x14ac:dyDescent="0.3">
      <c r="V216" s="7"/>
      <c r="W216" s="7"/>
      <c r="X216" s="50"/>
      <c r="Y216" s="51"/>
      <c r="Z216" s="51"/>
    </row>
    <row r="217" spans="22:26" x14ac:dyDescent="0.3">
      <c r="V217" s="7"/>
      <c r="W217" s="7"/>
      <c r="X217" s="50"/>
      <c r="Y217" s="51"/>
      <c r="Z217" s="51"/>
    </row>
    <row r="218" spans="22:26" x14ac:dyDescent="0.3">
      <c r="V218" s="7"/>
      <c r="W218" s="7"/>
      <c r="X218" s="50"/>
      <c r="Y218" s="51"/>
      <c r="Z218" s="51"/>
    </row>
    <row r="219" spans="22:26" x14ac:dyDescent="0.3">
      <c r="V219" s="7"/>
      <c r="W219" s="7"/>
      <c r="X219" s="50"/>
      <c r="Y219" s="51"/>
      <c r="Z219" s="51"/>
    </row>
    <row r="220" spans="22:26" x14ac:dyDescent="0.3">
      <c r="V220" s="7"/>
      <c r="W220" s="7"/>
      <c r="X220" s="50"/>
      <c r="Y220" s="51"/>
      <c r="Z220" s="51"/>
    </row>
    <row r="221" spans="22:26" x14ac:dyDescent="0.3">
      <c r="V221" s="7"/>
      <c r="W221" s="7"/>
      <c r="X221" s="50"/>
      <c r="Y221" s="51"/>
      <c r="Z221" s="51"/>
    </row>
    <row r="222" spans="22:26" x14ac:dyDescent="0.3">
      <c r="V222" s="7"/>
      <c r="W222" s="7"/>
      <c r="X222" s="50"/>
      <c r="Y222" s="51"/>
      <c r="Z222" s="51"/>
    </row>
    <row r="223" spans="22:26" x14ac:dyDescent="0.3">
      <c r="V223" s="7"/>
      <c r="W223" s="7"/>
      <c r="X223" s="50"/>
      <c r="Y223" s="51"/>
      <c r="Z223" s="51"/>
    </row>
    <row r="224" spans="22:26" x14ac:dyDescent="0.3">
      <c r="V224" s="7"/>
      <c r="W224" s="7"/>
      <c r="X224" s="50"/>
      <c r="Y224" s="51"/>
      <c r="Z224" s="51"/>
    </row>
    <row r="225" spans="22:26" x14ac:dyDescent="0.3">
      <c r="V225" s="7"/>
      <c r="W225" s="7"/>
      <c r="X225" s="50"/>
      <c r="Y225" s="51"/>
      <c r="Z225" s="51"/>
    </row>
    <row r="226" spans="22:26" x14ac:dyDescent="0.3">
      <c r="V226" s="7"/>
      <c r="W226" s="7"/>
      <c r="X226" s="50"/>
      <c r="Y226" s="51"/>
      <c r="Z226" s="51"/>
    </row>
    <row r="227" spans="22:26" x14ac:dyDescent="0.3">
      <c r="V227" s="7"/>
      <c r="W227" s="7"/>
      <c r="X227" s="50"/>
      <c r="Y227" s="51"/>
      <c r="Z227" s="51"/>
    </row>
    <row r="228" spans="22:26" x14ac:dyDescent="0.3">
      <c r="V228" s="7"/>
      <c r="W228" s="7"/>
      <c r="X228" s="50"/>
      <c r="Y228" s="51"/>
      <c r="Z228" s="51"/>
    </row>
    <row r="229" spans="22:26" x14ac:dyDescent="0.3">
      <c r="V229" s="7"/>
      <c r="W229" s="7"/>
      <c r="X229" s="50"/>
      <c r="Y229" s="51"/>
      <c r="Z229" s="51"/>
    </row>
    <row r="230" spans="22:26" x14ac:dyDescent="0.3">
      <c r="V230" s="7"/>
      <c r="W230" s="7"/>
      <c r="X230" s="50"/>
      <c r="Y230" s="51"/>
      <c r="Z230" s="51"/>
    </row>
    <row r="231" spans="22:26" x14ac:dyDescent="0.3">
      <c r="V231" s="7"/>
      <c r="W231" s="7"/>
      <c r="X231" s="50"/>
      <c r="Y231" s="51"/>
      <c r="Z231" s="51"/>
    </row>
    <row r="232" spans="22:26" x14ac:dyDescent="0.3">
      <c r="V232" s="7"/>
      <c r="W232" s="7"/>
      <c r="X232" s="50"/>
      <c r="Y232" s="51"/>
      <c r="Z232" s="51"/>
    </row>
    <row r="233" spans="22:26" x14ac:dyDescent="0.3">
      <c r="V233" s="7"/>
      <c r="W233" s="7"/>
      <c r="X233" s="50"/>
      <c r="Y233" s="51"/>
      <c r="Z233" s="51"/>
    </row>
    <row r="234" spans="22:26" x14ac:dyDescent="0.3">
      <c r="V234" s="7"/>
      <c r="W234" s="7"/>
      <c r="X234" s="50"/>
      <c r="Y234" s="51"/>
      <c r="Z234" s="51"/>
    </row>
    <row r="235" spans="22:26" x14ac:dyDescent="0.3">
      <c r="V235" s="7"/>
      <c r="W235" s="7"/>
      <c r="X235" s="50"/>
      <c r="Y235" s="51"/>
      <c r="Z235" s="51"/>
    </row>
    <row r="236" spans="22:26" x14ac:dyDescent="0.3">
      <c r="V236" s="7"/>
      <c r="W236" s="7"/>
      <c r="X236" s="50"/>
      <c r="Y236" s="51"/>
      <c r="Z236" s="51"/>
    </row>
    <row r="237" spans="22:26" x14ac:dyDescent="0.3">
      <c r="V237" s="7"/>
      <c r="W237" s="7"/>
      <c r="X237" s="50"/>
      <c r="Y237" s="51"/>
      <c r="Z237" s="51"/>
    </row>
    <row r="238" spans="22:26" x14ac:dyDescent="0.3">
      <c r="V238" s="7"/>
      <c r="W238" s="7"/>
      <c r="X238" s="50"/>
      <c r="Y238" s="51"/>
      <c r="Z238" s="51"/>
    </row>
    <row r="239" spans="22:26" x14ac:dyDescent="0.3">
      <c r="V239" s="7"/>
      <c r="W239" s="7"/>
      <c r="X239" s="50"/>
      <c r="Y239" s="51"/>
      <c r="Z239" s="51"/>
    </row>
    <row r="240" spans="22:26" x14ac:dyDescent="0.3">
      <c r="V240" s="7"/>
      <c r="W240" s="7"/>
      <c r="X240" s="50"/>
      <c r="Y240" s="51"/>
      <c r="Z240" s="51"/>
    </row>
    <row r="241" spans="22:26" x14ac:dyDescent="0.3">
      <c r="V241" s="7"/>
      <c r="W241" s="7"/>
      <c r="X241" s="50"/>
      <c r="Y241" s="51"/>
      <c r="Z241" s="51"/>
    </row>
    <row r="242" spans="22:26" x14ac:dyDescent="0.3">
      <c r="V242" s="7"/>
      <c r="W242" s="7"/>
      <c r="X242" s="50"/>
      <c r="Y242" s="51"/>
      <c r="Z242" s="51"/>
    </row>
    <row r="243" spans="22:26" x14ac:dyDescent="0.3">
      <c r="V243" s="7"/>
      <c r="W243" s="7"/>
      <c r="X243" s="50"/>
      <c r="Y243" s="51"/>
      <c r="Z243" s="51"/>
    </row>
    <row r="244" spans="22:26" x14ac:dyDescent="0.3">
      <c r="V244" s="7"/>
      <c r="W244" s="7"/>
      <c r="X244" s="50"/>
      <c r="Y244" s="51"/>
      <c r="Z244" s="51"/>
    </row>
    <row r="245" spans="22:26" x14ac:dyDescent="0.3">
      <c r="V245" s="7"/>
      <c r="W245" s="7"/>
      <c r="X245" s="50"/>
      <c r="Y245" s="51"/>
      <c r="Z245" s="51"/>
    </row>
    <row r="246" spans="22:26" x14ac:dyDescent="0.3">
      <c r="V246" s="7"/>
      <c r="W246" s="7"/>
      <c r="X246" s="50"/>
      <c r="Y246" s="51"/>
      <c r="Z246" s="51"/>
    </row>
    <row r="247" spans="22:26" x14ac:dyDescent="0.3">
      <c r="V247" s="7"/>
      <c r="W247" s="7"/>
      <c r="X247" s="50"/>
      <c r="Y247" s="51"/>
      <c r="Z247" s="51"/>
    </row>
    <row r="248" spans="22:26" x14ac:dyDescent="0.3">
      <c r="V248" s="7"/>
      <c r="W248" s="7"/>
      <c r="X248" s="50"/>
      <c r="Y248" s="51"/>
      <c r="Z248" s="51"/>
    </row>
    <row r="249" spans="22:26" x14ac:dyDescent="0.3">
      <c r="V249" s="7"/>
      <c r="W249" s="7"/>
      <c r="X249" s="50"/>
      <c r="Y249" s="51"/>
      <c r="Z249" s="51"/>
    </row>
    <row r="250" spans="22:26" x14ac:dyDescent="0.3">
      <c r="V250" s="7"/>
      <c r="W250" s="7"/>
      <c r="X250" s="50"/>
      <c r="Y250" s="51"/>
      <c r="Z250" s="51"/>
    </row>
    <row r="251" spans="22:26" x14ac:dyDescent="0.3">
      <c r="V251" s="7"/>
      <c r="W251" s="7"/>
      <c r="X251" s="50"/>
      <c r="Y251" s="51"/>
      <c r="Z251" s="51"/>
    </row>
    <row r="252" spans="22:26" x14ac:dyDescent="0.3">
      <c r="V252" s="7"/>
      <c r="W252" s="7"/>
      <c r="X252" s="50"/>
      <c r="Y252" s="51"/>
      <c r="Z252" s="51"/>
    </row>
    <row r="253" spans="22:26" x14ac:dyDescent="0.3">
      <c r="V253" s="7"/>
      <c r="W253" s="7"/>
      <c r="X253" s="50"/>
      <c r="Y253" s="51"/>
      <c r="Z253" s="51"/>
    </row>
    <row r="254" spans="22:26" x14ac:dyDescent="0.3">
      <c r="V254" s="7"/>
      <c r="W254" s="7"/>
      <c r="X254" s="50"/>
      <c r="Y254" s="51"/>
      <c r="Z254" s="51"/>
    </row>
    <row r="255" spans="22:26" x14ac:dyDescent="0.3">
      <c r="V255" s="7"/>
      <c r="W255" s="7"/>
      <c r="X255" s="50"/>
      <c r="Y255" s="51"/>
      <c r="Z255" s="51"/>
    </row>
    <row r="256" spans="22:26" x14ac:dyDescent="0.3">
      <c r="V256" s="7"/>
      <c r="W256" s="7"/>
      <c r="X256" s="50"/>
      <c r="Y256" s="51"/>
      <c r="Z256" s="51"/>
    </row>
    <row r="257" spans="22:26" x14ac:dyDescent="0.3">
      <c r="V257" s="7"/>
      <c r="W257" s="7"/>
      <c r="X257" s="50"/>
      <c r="Y257" s="51"/>
      <c r="Z257" s="51"/>
    </row>
    <row r="258" spans="22:26" x14ac:dyDescent="0.3">
      <c r="V258" s="7"/>
      <c r="W258" s="7"/>
      <c r="X258" s="50"/>
      <c r="Y258" s="51"/>
      <c r="Z258" s="51"/>
    </row>
    <row r="259" spans="22:26" x14ac:dyDescent="0.3">
      <c r="V259" s="7"/>
      <c r="W259" s="7"/>
      <c r="X259" s="50"/>
      <c r="Y259" s="51"/>
      <c r="Z259" s="51"/>
    </row>
    <row r="260" spans="22:26" x14ac:dyDescent="0.3">
      <c r="V260" s="7"/>
      <c r="W260" s="7"/>
      <c r="X260" s="50"/>
      <c r="Y260" s="51"/>
      <c r="Z260" s="51"/>
    </row>
    <row r="261" spans="22:26" x14ac:dyDescent="0.3">
      <c r="V261" s="7"/>
      <c r="W261" s="7"/>
      <c r="X261" s="50"/>
      <c r="Y261" s="51"/>
      <c r="Z261" s="51"/>
    </row>
    <row r="262" spans="22:26" x14ac:dyDescent="0.3">
      <c r="V262" s="7"/>
      <c r="W262" s="7"/>
      <c r="X262" s="50"/>
      <c r="Y262" s="51"/>
      <c r="Z262" s="51"/>
    </row>
    <row r="263" spans="22:26" x14ac:dyDescent="0.3">
      <c r="V263" s="7"/>
      <c r="W263" s="7"/>
      <c r="X263" s="50"/>
      <c r="Y263" s="51"/>
      <c r="Z263" s="51"/>
    </row>
    <row r="264" spans="22:26" x14ac:dyDescent="0.3">
      <c r="V264" s="7"/>
      <c r="W264" s="7"/>
      <c r="X264" s="50"/>
      <c r="Y264" s="51"/>
      <c r="Z264" s="51"/>
    </row>
    <row r="265" spans="22:26" x14ac:dyDescent="0.3">
      <c r="V265" s="7"/>
      <c r="W265" s="7"/>
      <c r="X265" s="50"/>
      <c r="Y265" s="51"/>
      <c r="Z265" s="51"/>
    </row>
    <row r="266" spans="22:26" x14ac:dyDescent="0.3">
      <c r="V266" s="7"/>
      <c r="W266" s="7"/>
      <c r="X266" s="50"/>
      <c r="Y266" s="51"/>
      <c r="Z266" s="51"/>
    </row>
    <row r="267" spans="22:26" x14ac:dyDescent="0.3">
      <c r="V267" s="7"/>
      <c r="W267" s="7"/>
      <c r="X267" s="50"/>
      <c r="Y267" s="51"/>
      <c r="Z267" s="51"/>
    </row>
    <row r="268" spans="22:26" x14ac:dyDescent="0.3">
      <c r="V268" s="7"/>
      <c r="W268" s="7"/>
      <c r="X268" s="50"/>
      <c r="Y268" s="51"/>
      <c r="Z268" s="51"/>
    </row>
    <row r="269" spans="22:26" x14ac:dyDescent="0.3">
      <c r="V269" s="7"/>
      <c r="W269" s="7"/>
      <c r="X269" s="50"/>
      <c r="Y269" s="51"/>
      <c r="Z269" s="51"/>
    </row>
    <row r="270" spans="22:26" x14ac:dyDescent="0.3">
      <c r="V270" s="7"/>
      <c r="W270" s="7"/>
      <c r="X270" s="50"/>
      <c r="Y270" s="51"/>
      <c r="Z270" s="51"/>
    </row>
    <row r="271" spans="22:26" x14ac:dyDescent="0.3">
      <c r="V271" s="7"/>
      <c r="W271" s="7"/>
      <c r="X271" s="50"/>
      <c r="Y271" s="51"/>
      <c r="Z271" s="51"/>
    </row>
    <row r="272" spans="22:26" x14ac:dyDescent="0.3">
      <c r="V272" s="7"/>
      <c r="W272" s="7"/>
      <c r="X272" s="50"/>
      <c r="Y272" s="51"/>
      <c r="Z272" s="51"/>
    </row>
    <row r="273" spans="22:26" x14ac:dyDescent="0.3">
      <c r="V273" s="7"/>
      <c r="W273" s="7"/>
      <c r="X273" s="50"/>
      <c r="Y273" s="51"/>
      <c r="Z273" s="51"/>
    </row>
    <row r="274" spans="22:26" x14ac:dyDescent="0.3">
      <c r="V274" s="7"/>
      <c r="W274" s="7"/>
      <c r="X274" s="50"/>
      <c r="Y274" s="51"/>
      <c r="Z274" s="51"/>
    </row>
    <row r="275" spans="22:26" x14ac:dyDescent="0.3">
      <c r="V275" s="7"/>
      <c r="W275" s="7"/>
      <c r="X275" s="50"/>
      <c r="Y275" s="51"/>
      <c r="Z275" s="51"/>
    </row>
    <row r="276" spans="22:26" x14ac:dyDescent="0.3">
      <c r="V276" s="7"/>
      <c r="W276" s="7"/>
      <c r="X276" s="50"/>
      <c r="Y276" s="51"/>
      <c r="Z276" s="51"/>
    </row>
    <row r="277" spans="22:26" x14ac:dyDescent="0.3">
      <c r="V277" s="7"/>
      <c r="W277" s="7"/>
      <c r="X277" s="50"/>
      <c r="Y277" s="51"/>
      <c r="Z277" s="51"/>
    </row>
    <row r="278" spans="22:26" x14ac:dyDescent="0.3">
      <c r="V278" s="7"/>
      <c r="W278" s="7"/>
      <c r="X278" s="50"/>
      <c r="Y278" s="51"/>
      <c r="Z278" s="51"/>
    </row>
    <row r="279" spans="22:26" x14ac:dyDescent="0.3">
      <c r="V279" s="7"/>
      <c r="W279" s="7"/>
      <c r="X279" s="50"/>
      <c r="Y279" s="51"/>
      <c r="Z279" s="51"/>
    </row>
    <row r="280" spans="22:26" x14ac:dyDescent="0.3">
      <c r="V280" s="7"/>
      <c r="W280" s="7"/>
      <c r="X280" s="50"/>
      <c r="Y280" s="51"/>
      <c r="Z280" s="51"/>
    </row>
    <row r="281" spans="22:26" x14ac:dyDescent="0.3">
      <c r="V281" s="7"/>
      <c r="W281" s="7"/>
      <c r="X281" s="50"/>
      <c r="Y281" s="51"/>
      <c r="Z281" s="51"/>
    </row>
    <row r="282" spans="22:26" x14ac:dyDescent="0.3">
      <c r="V282" s="7"/>
      <c r="W282" s="7"/>
      <c r="X282" s="50"/>
      <c r="Y282" s="51"/>
      <c r="Z282" s="51"/>
    </row>
    <row r="283" spans="22:26" x14ac:dyDescent="0.3">
      <c r="V283" s="7"/>
      <c r="W283" s="7"/>
      <c r="X283" s="50"/>
      <c r="Y283" s="51"/>
      <c r="Z283" s="51"/>
    </row>
    <row r="284" spans="22:26" x14ac:dyDescent="0.3">
      <c r="V284" s="7"/>
      <c r="W284" s="7"/>
      <c r="X284" s="50"/>
      <c r="Y284" s="51"/>
      <c r="Z284" s="51"/>
    </row>
    <row r="285" spans="22:26" x14ac:dyDescent="0.3">
      <c r="V285" s="7"/>
      <c r="W285" s="7"/>
      <c r="X285" s="50"/>
      <c r="Y285" s="51"/>
      <c r="Z285" s="51"/>
    </row>
    <row r="286" spans="22:26" x14ac:dyDescent="0.3">
      <c r="V286" s="7"/>
      <c r="W286" s="7"/>
      <c r="X286" s="50"/>
      <c r="Y286" s="51"/>
      <c r="Z286" s="51"/>
    </row>
    <row r="287" spans="22:26" x14ac:dyDescent="0.3">
      <c r="V287" s="7"/>
      <c r="W287" s="7"/>
      <c r="X287" s="50"/>
      <c r="Y287" s="51"/>
      <c r="Z287" s="51"/>
    </row>
    <row r="288" spans="22:26" x14ac:dyDescent="0.3">
      <c r="V288" s="7"/>
      <c r="W288" s="7"/>
      <c r="X288" s="50"/>
      <c r="Y288" s="51"/>
      <c r="Z288" s="51"/>
    </row>
    <row r="289" spans="22:26" x14ac:dyDescent="0.3">
      <c r="V289" s="7"/>
      <c r="W289" s="7"/>
      <c r="X289" s="50"/>
      <c r="Y289" s="51"/>
      <c r="Z289" s="51"/>
    </row>
    <row r="290" spans="22:26" x14ac:dyDescent="0.3">
      <c r="V290" s="7"/>
      <c r="W290" s="7"/>
      <c r="X290" s="50"/>
      <c r="Y290" s="51"/>
      <c r="Z290" s="51"/>
    </row>
    <row r="291" spans="22:26" x14ac:dyDescent="0.3">
      <c r="V291" s="7"/>
      <c r="W291" s="7"/>
      <c r="X291" s="50"/>
      <c r="Y291" s="51"/>
      <c r="Z291" s="51"/>
    </row>
    <row r="292" spans="22:26" x14ac:dyDescent="0.3">
      <c r="V292" s="7"/>
      <c r="W292" s="7"/>
      <c r="X292" s="50"/>
      <c r="Y292" s="51"/>
      <c r="Z292" s="51"/>
    </row>
    <row r="293" spans="22:26" x14ac:dyDescent="0.3">
      <c r="V293" s="7"/>
      <c r="W293" s="7"/>
      <c r="X293" s="50"/>
      <c r="Y293" s="51"/>
      <c r="Z293" s="51"/>
    </row>
    <row r="294" spans="22:26" x14ac:dyDescent="0.3">
      <c r="V294" s="7"/>
      <c r="W294" s="7"/>
      <c r="X294" s="50"/>
      <c r="Y294" s="51"/>
      <c r="Z294" s="51"/>
    </row>
    <row r="295" spans="22:26" x14ac:dyDescent="0.3">
      <c r="V295" s="7"/>
      <c r="W295" s="7"/>
      <c r="X295" s="50"/>
      <c r="Y295" s="51"/>
      <c r="Z295" s="51"/>
    </row>
    <row r="296" spans="22:26" x14ac:dyDescent="0.3">
      <c r="V296" s="7"/>
      <c r="W296" s="7"/>
      <c r="X296" s="50"/>
      <c r="Y296" s="51"/>
      <c r="Z296" s="51"/>
    </row>
    <row r="297" spans="22:26" x14ac:dyDescent="0.3">
      <c r="V297" s="7"/>
      <c r="W297" s="7"/>
      <c r="X297" s="50"/>
      <c r="Y297" s="51"/>
      <c r="Z297" s="51"/>
    </row>
    <row r="298" spans="22:26" x14ac:dyDescent="0.3">
      <c r="V298" s="7"/>
      <c r="W298" s="7"/>
      <c r="X298" s="50"/>
      <c r="Y298" s="51"/>
      <c r="Z298" s="51"/>
    </row>
    <row r="299" spans="22:26" x14ac:dyDescent="0.3">
      <c r="V299" s="7"/>
      <c r="W299" s="7"/>
      <c r="X299" s="50"/>
      <c r="Y299" s="51"/>
      <c r="Z299" s="51"/>
    </row>
    <row r="300" spans="22:26" x14ac:dyDescent="0.3">
      <c r="V300" s="7"/>
      <c r="W300" s="7"/>
      <c r="X300" s="50"/>
      <c r="Y300" s="51"/>
      <c r="Z300" s="51"/>
    </row>
    <row r="301" spans="22:26" x14ac:dyDescent="0.3">
      <c r="V301" s="7"/>
      <c r="W301" s="7"/>
      <c r="X301" s="50"/>
      <c r="Y301" s="51"/>
      <c r="Z301" s="51"/>
    </row>
    <row r="302" spans="22:26" x14ac:dyDescent="0.3">
      <c r="V302" s="7"/>
      <c r="W302" s="7"/>
      <c r="X302" s="50"/>
      <c r="Y302" s="51"/>
      <c r="Z302" s="51"/>
    </row>
    <row r="303" spans="22:26" x14ac:dyDescent="0.3">
      <c r="V303" s="7"/>
      <c r="W303" s="7"/>
      <c r="X303" s="50"/>
      <c r="Y303" s="51"/>
      <c r="Z303" s="51"/>
    </row>
    <row r="304" spans="22:26" x14ac:dyDescent="0.3">
      <c r="V304" s="7"/>
      <c r="W304" s="7"/>
      <c r="X304" s="50"/>
      <c r="Y304" s="51"/>
      <c r="Z304" s="51"/>
    </row>
    <row r="305" spans="22:26" x14ac:dyDescent="0.3">
      <c r="V305" s="7"/>
      <c r="W305" s="7"/>
      <c r="X305" s="50"/>
      <c r="Y305" s="51"/>
      <c r="Z305" s="51"/>
    </row>
    <row r="306" spans="22:26" x14ac:dyDescent="0.3">
      <c r="V306" s="7"/>
      <c r="W306" s="7"/>
      <c r="X306" s="50"/>
      <c r="Y306" s="51"/>
      <c r="Z306" s="51"/>
    </row>
    <row r="307" spans="22:26" x14ac:dyDescent="0.3">
      <c r="V307" s="7"/>
      <c r="W307" s="7"/>
      <c r="X307" s="50"/>
      <c r="Y307" s="51"/>
      <c r="Z307" s="51"/>
    </row>
    <row r="308" spans="22:26" x14ac:dyDescent="0.3">
      <c r="V308" s="7"/>
      <c r="W308" s="7"/>
      <c r="X308" s="50"/>
      <c r="Y308" s="51"/>
      <c r="Z308" s="51"/>
    </row>
    <row r="309" spans="22:26" x14ac:dyDescent="0.3">
      <c r="V309" s="7"/>
      <c r="W309" s="7"/>
      <c r="X309" s="50"/>
      <c r="Y309" s="51"/>
      <c r="Z309" s="51"/>
    </row>
    <row r="310" spans="22:26" x14ac:dyDescent="0.3">
      <c r="V310" s="7"/>
      <c r="W310" s="7"/>
      <c r="X310" s="50"/>
      <c r="Y310" s="51"/>
      <c r="Z310" s="51"/>
    </row>
    <row r="311" spans="22:26" x14ac:dyDescent="0.3">
      <c r="V311" s="7"/>
      <c r="W311" s="7"/>
      <c r="X311" s="50"/>
      <c r="Y311" s="51"/>
      <c r="Z311" s="51"/>
    </row>
    <row r="312" spans="22:26" x14ac:dyDescent="0.3">
      <c r="V312" s="7"/>
      <c r="W312" s="7"/>
      <c r="X312" s="50"/>
      <c r="Y312" s="51"/>
      <c r="Z312" s="51"/>
    </row>
    <row r="313" spans="22:26" x14ac:dyDescent="0.3">
      <c r="V313" s="7"/>
      <c r="W313" s="7"/>
      <c r="X313" s="50"/>
      <c r="Y313" s="51"/>
      <c r="Z313" s="51"/>
    </row>
    <row r="314" spans="22:26" x14ac:dyDescent="0.3">
      <c r="V314" s="7"/>
      <c r="W314" s="7"/>
      <c r="X314" s="50"/>
      <c r="Y314" s="51"/>
      <c r="Z314" s="51"/>
    </row>
    <row r="315" spans="22:26" x14ac:dyDescent="0.3">
      <c r="V315" s="7"/>
      <c r="W315" s="7"/>
      <c r="X315" s="50"/>
      <c r="Y315" s="51"/>
      <c r="Z315" s="51"/>
    </row>
    <row r="316" spans="22:26" x14ac:dyDescent="0.3">
      <c r="V316" s="7"/>
      <c r="W316" s="7"/>
      <c r="X316" s="50"/>
      <c r="Y316" s="51"/>
      <c r="Z316" s="51"/>
    </row>
    <row r="317" spans="22:26" x14ac:dyDescent="0.3">
      <c r="V317" s="7"/>
      <c r="W317" s="7"/>
      <c r="X317" s="50"/>
      <c r="Y317" s="51"/>
      <c r="Z317" s="51"/>
    </row>
    <row r="318" spans="22:26" x14ac:dyDescent="0.3">
      <c r="V318" s="7"/>
      <c r="W318" s="7"/>
      <c r="X318" s="50"/>
      <c r="Y318" s="51"/>
      <c r="Z318" s="51"/>
    </row>
    <row r="319" spans="22:26" x14ac:dyDescent="0.3">
      <c r="V319" s="7"/>
      <c r="W319" s="7"/>
      <c r="X319" s="50"/>
      <c r="Y319" s="51"/>
      <c r="Z319" s="51"/>
    </row>
    <row r="320" spans="22:26" x14ac:dyDescent="0.3">
      <c r="V320" s="7"/>
      <c r="W320" s="7"/>
      <c r="X320" s="50"/>
      <c r="Y320" s="51"/>
      <c r="Z320" s="51"/>
    </row>
    <row r="321" spans="22:26" x14ac:dyDescent="0.3">
      <c r="V321" s="7"/>
      <c r="W321" s="7"/>
      <c r="X321" s="50"/>
      <c r="Y321" s="51"/>
      <c r="Z321" s="51"/>
    </row>
    <row r="322" spans="22:26" x14ac:dyDescent="0.3">
      <c r="V322" s="7"/>
      <c r="W322" s="7"/>
      <c r="X322" s="50"/>
      <c r="Y322" s="51"/>
      <c r="Z322" s="51"/>
    </row>
    <row r="323" spans="22:26" x14ac:dyDescent="0.3">
      <c r="V323" s="7"/>
      <c r="W323" s="7"/>
      <c r="X323" s="50"/>
      <c r="Y323" s="51"/>
      <c r="Z323" s="51"/>
    </row>
    <row r="324" spans="22:26" x14ac:dyDescent="0.3">
      <c r="V324" s="7"/>
      <c r="W324" s="7"/>
      <c r="X324" s="50"/>
      <c r="Y324" s="51"/>
      <c r="Z324" s="51"/>
    </row>
    <row r="325" spans="22:26" x14ac:dyDescent="0.3">
      <c r="V325" s="7"/>
      <c r="W325" s="7"/>
      <c r="X325" s="50"/>
      <c r="Y325" s="51"/>
      <c r="Z325" s="51"/>
    </row>
    <row r="326" spans="22:26" x14ac:dyDescent="0.3">
      <c r="V326" s="7"/>
      <c r="W326" s="7"/>
      <c r="X326" s="50"/>
      <c r="Y326" s="51"/>
      <c r="Z326" s="51"/>
    </row>
    <row r="327" spans="22:26" x14ac:dyDescent="0.3">
      <c r="V327" s="7"/>
      <c r="W327" s="7"/>
      <c r="X327" s="50"/>
      <c r="Y327" s="51"/>
      <c r="Z327" s="51"/>
    </row>
    <row r="328" spans="22:26" x14ac:dyDescent="0.3">
      <c r="V328" s="7"/>
      <c r="W328" s="7"/>
      <c r="X328" s="50"/>
      <c r="Y328" s="51"/>
      <c r="Z328" s="51"/>
    </row>
    <row r="329" spans="22:26" x14ac:dyDescent="0.3">
      <c r="V329" s="7"/>
      <c r="W329" s="7"/>
      <c r="X329" s="50"/>
      <c r="Y329" s="51"/>
      <c r="Z329" s="51"/>
    </row>
    <row r="330" spans="22:26" x14ac:dyDescent="0.3">
      <c r="V330" s="7"/>
      <c r="W330" s="7"/>
      <c r="X330" s="50"/>
      <c r="Y330" s="51"/>
      <c r="Z330" s="51"/>
    </row>
    <row r="331" spans="22:26" x14ac:dyDescent="0.3">
      <c r="V331" s="7"/>
      <c r="W331" s="7"/>
      <c r="X331" s="50"/>
      <c r="Y331" s="51"/>
      <c r="Z331" s="51"/>
    </row>
    <row r="332" spans="22:26" x14ac:dyDescent="0.3">
      <c r="V332" s="7"/>
      <c r="W332" s="7"/>
      <c r="X332" s="50"/>
      <c r="Y332" s="51"/>
      <c r="Z332" s="51"/>
    </row>
    <row r="333" spans="22:26" x14ac:dyDescent="0.3">
      <c r="V333" s="7"/>
      <c r="W333" s="7"/>
      <c r="X333" s="50"/>
      <c r="Y333" s="51"/>
      <c r="Z333" s="51"/>
    </row>
    <row r="334" spans="22:26" x14ac:dyDescent="0.3">
      <c r="V334" s="7"/>
      <c r="W334" s="7"/>
      <c r="X334" s="50"/>
      <c r="Y334" s="51"/>
      <c r="Z334" s="51"/>
    </row>
    <row r="335" spans="22:26" x14ac:dyDescent="0.3">
      <c r="V335" s="7"/>
      <c r="W335" s="7"/>
      <c r="X335" s="50"/>
      <c r="Y335" s="51"/>
      <c r="Z335" s="51"/>
    </row>
    <row r="336" spans="22:26" x14ac:dyDescent="0.3">
      <c r="V336" s="7"/>
      <c r="W336" s="7"/>
      <c r="X336" s="50"/>
      <c r="Y336" s="51"/>
      <c r="Z336" s="51"/>
    </row>
    <row r="337" spans="22:26" x14ac:dyDescent="0.3">
      <c r="V337" s="7"/>
      <c r="W337" s="7"/>
      <c r="X337" s="50"/>
      <c r="Y337" s="51"/>
      <c r="Z337" s="51"/>
    </row>
    <row r="338" spans="22:26" x14ac:dyDescent="0.3">
      <c r="V338" s="7"/>
      <c r="W338" s="7"/>
      <c r="X338" s="50"/>
      <c r="Y338" s="51"/>
      <c r="Z338" s="51"/>
    </row>
    <row r="339" spans="22:26" x14ac:dyDescent="0.3">
      <c r="V339" s="7"/>
      <c r="W339" s="7"/>
      <c r="X339" s="50"/>
      <c r="Y339" s="51"/>
      <c r="Z339" s="51"/>
    </row>
    <row r="340" spans="22:26" x14ac:dyDescent="0.3">
      <c r="V340" s="7"/>
      <c r="W340" s="7"/>
      <c r="X340" s="50"/>
      <c r="Y340" s="51"/>
      <c r="Z340" s="51"/>
    </row>
    <row r="341" spans="22:26" x14ac:dyDescent="0.3">
      <c r="V341" s="7"/>
      <c r="W341" s="7"/>
      <c r="X341" s="50"/>
      <c r="Y341" s="51"/>
      <c r="Z341" s="51"/>
    </row>
    <row r="342" spans="22:26" x14ac:dyDescent="0.3">
      <c r="V342" s="7"/>
      <c r="W342" s="7"/>
      <c r="X342" s="50"/>
      <c r="Y342" s="51"/>
      <c r="Z342" s="51"/>
    </row>
    <row r="343" spans="22:26" x14ac:dyDescent="0.3">
      <c r="V343" s="7"/>
      <c r="W343" s="7"/>
      <c r="X343" s="50"/>
      <c r="Y343" s="51"/>
      <c r="Z343" s="51"/>
    </row>
    <row r="344" spans="22:26" x14ac:dyDescent="0.3">
      <c r="V344" s="7"/>
      <c r="W344" s="7"/>
      <c r="X344" s="50"/>
      <c r="Y344" s="51"/>
      <c r="Z344" s="51"/>
    </row>
    <row r="345" spans="22:26" x14ac:dyDescent="0.3">
      <c r="V345" s="7"/>
      <c r="W345" s="7"/>
      <c r="X345" s="50"/>
      <c r="Y345" s="51"/>
      <c r="Z345" s="51"/>
    </row>
    <row r="346" spans="22:26" x14ac:dyDescent="0.3">
      <c r="V346" s="7"/>
      <c r="W346" s="7"/>
      <c r="X346" s="50"/>
      <c r="Y346" s="51"/>
      <c r="Z346" s="51"/>
    </row>
    <row r="347" spans="22:26" x14ac:dyDescent="0.3">
      <c r="V347" s="7"/>
      <c r="W347" s="7"/>
      <c r="X347" s="50"/>
      <c r="Y347" s="51"/>
      <c r="Z347" s="51"/>
    </row>
    <row r="348" spans="22:26" x14ac:dyDescent="0.3">
      <c r="V348" s="7"/>
      <c r="W348" s="7"/>
      <c r="X348" s="50"/>
      <c r="Y348" s="51"/>
      <c r="Z348" s="51"/>
    </row>
    <row r="349" spans="22:26" x14ac:dyDescent="0.3">
      <c r="V349" s="7"/>
      <c r="W349" s="7"/>
      <c r="X349" s="50"/>
      <c r="Y349" s="51"/>
      <c r="Z349" s="51"/>
    </row>
    <row r="350" spans="22:26" x14ac:dyDescent="0.3">
      <c r="V350" s="7"/>
      <c r="W350" s="7"/>
      <c r="X350" s="50"/>
      <c r="Y350" s="51"/>
      <c r="Z350" s="51"/>
    </row>
    <row r="351" spans="22:26" x14ac:dyDescent="0.3">
      <c r="V351" s="7"/>
      <c r="W351" s="7"/>
      <c r="X351" s="50"/>
      <c r="Y351" s="51"/>
      <c r="Z351" s="51"/>
    </row>
    <row r="352" spans="22:26" x14ac:dyDescent="0.3">
      <c r="V352" s="7"/>
      <c r="W352" s="7"/>
      <c r="X352" s="50"/>
      <c r="Y352" s="51"/>
      <c r="Z352" s="51"/>
    </row>
    <row r="353" spans="22:26" x14ac:dyDescent="0.3">
      <c r="V353" s="7"/>
      <c r="W353" s="7"/>
      <c r="X353" s="50"/>
      <c r="Y353" s="51"/>
      <c r="Z353" s="51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2025-02-06T13:46:42Z</dcterms:created>
  <dcterms:modified xsi:type="dcterms:W3CDTF">2025-02-06T13:48:26Z</dcterms:modified>
</cp:coreProperties>
</file>