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01A18887-A9FF-46EA-AC13-02933580540D}" xr6:coauthVersionLast="47" xr6:coauthVersionMax="47" xr10:uidLastSave="{00000000-0000-0000-0000-000000000000}"/>
  <bookViews>
    <workbookView xWindow="-108" yWindow="-108" windowWidth="23256" windowHeight="12456" xr2:uid="{628C891B-68AC-4E51-9826-0760A9AA719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AT11" i="1"/>
  <c r="AS11" i="1" s="1"/>
  <c r="Z11" i="1"/>
  <c r="Y11" i="1"/>
  <c r="V11" i="1"/>
  <c r="X11" i="1"/>
  <c r="W11" i="1"/>
  <c r="Z10" i="1"/>
  <c r="Y10" i="1"/>
  <c r="V10" i="1"/>
  <c r="X10" i="1"/>
  <c r="Z9" i="1"/>
  <c r="Y9" i="1"/>
  <c r="V9" i="1"/>
  <c r="X9" i="1"/>
  <c r="T8" i="1"/>
  <c r="P8" i="1"/>
  <c r="AQ9" i="1" l="1"/>
  <c r="AP9" i="1" s="1"/>
  <c r="AQ15" i="1"/>
  <c r="AP15" i="1" s="1"/>
  <c r="AT15" i="1"/>
  <c r="AS15" i="1" s="1"/>
  <c r="AQ13" i="1"/>
  <c r="AP13" i="1" s="1"/>
  <c r="AN17" i="1"/>
  <c r="AM17" i="1" s="1"/>
  <c r="AK15" i="1"/>
  <c r="AJ15" i="1" s="1"/>
  <c r="AN9" i="1"/>
  <c r="AM9" i="1" s="1"/>
  <c r="AK12" i="1"/>
  <c r="AJ12" i="1" s="1"/>
  <c r="AN14" i="1"/>
  <c r="AM14" i="1" s="1"/>
  <c r="AK16" i="1"/>
  <c r="AJ16" i="1" s="1"/>
  <c r="AK13" i="1"/>
  <c r="AJ13" i="1" s="1"/>
  <c r="AN11" i="1"/>
  <c r="AM11" i="1" s="1"/>
  <c r="AK10" i="1"/>
  <c r="AJ10" i="1" s="1"/>
  <c r="AN16" i="1"/>
  <c r="AM16" i="1" s="1"/>
  <c r="AN13" i="1"/>
  <c r="AM13" i="1" s="1"/>
  <c r="AN10" i="1"/>
  <c r="AM10" i="1" s="1"/>
  <c r="AK17" i="1"/>
  <c r="AJ17" i="1" s="1"/>
  <c r="AK14" i="1"/>
  <c r="AJ14" i="1" s="1"/>
  <c r="AK18" i="1"/>
  <c r="AJ18" i="1" s="1"/>
  <c r="AN15" i="1"/>
  <c r="AM15" i="1" s="1"/>
  <c r="AN18" i="1"/>
  <c r="AM18" i="1" s="1"/>
  <c r="AK11" i="1"/>
  <c r="AJ11" i="1" s="1"/>
  <c r="AN12" i="1"/>
  <c r="AM12" i="1" s="1"/>
  <c r="AK9" i="1"/>
  <c r="AJ9" i="1" s="1"/>
  <c r="W10" i="1"/>
  <c r="O21" i="1"/>
  <c r="AT14" i="1"/>
  <c r="AS14" i="1" s="1"/>
  <c r="AQ12" i="1"/>
  <c r="AP12" i="1" s="1"/>
  <c r="N21" i="1"/>
  <c r="W9" i="1"/>
  <c r="P21" i="1"/>
  <c r="AT17" i="1"/>
  <c r="AS17" i="1" s="1"/>
  <c r="AQ10" i="1"/>
  <c r="AP10" i="1" s="1"/>
  <c r="AT9" i="1"/>
  <c r="AS9" i="1" s="1"/>
  <c r="AT12" i="1"/>
  <c r="AS12" i="1" s="1"/>
  <c r="AT16" i="1"/>
  <c r="AS16" i="1" s="1"/>
  <c r="AQ11" i="1"/>
  <c r="AP11" i="1" s="1"/>
  <c r="AQ16" i="1"/>
  <c r="AP16" i="1" s="1"/>
  <c r="AQ18" i="1"/>
  <c r="AP18" i="1" s="1"/>
  <c r="AT13" i="1"/>
  <c r="AS13" i="1" s="1"/>
  <c r="AT18" i="1"/>
  <c r="AS18" i="1" s="1"/>
  <c r="AT10" i="1"/>
  <c r="AS10" i="1" s="1"/>
  <c r="AQ14" i="1"/>
  <c r="AP14" i="1" s="1"/>
  <c r="AQ17" i="1"/>
  <c r="AP17" i="1" s="1"/>
  <c r="AE14" i="1" l="1"/>
  <c r="AD14" i="1" s="1"/>
  <c r="AC12" i="1"/>
  <c r="AC17" i="1"/>
  <c r="AE11" i="1"/>
  <c r="AD11" i="1" s="1"/>
  <c r="AE18" i="1"/>
  <c r="AD18" i="1" s="1"/>
  <c r="AC11" i="1"/>
  <c r="AB11" i="1" s="1" a="1"/>
  <c r="AB11" i="1" s="1"/>
  <c r="AC14" i="1"/>
  <c r="AC18" i="1"/>
  <c r="AB18" i="1" s="1" a="1"/>
  <c r="AB18" i="1" s="1"/>
  <c r="AE15" i="1"/>
  <c r="AD15" i="1" s="1"/>
  <c r="AC13" i="1"/>
  <c r="AH5" i="1"/>
  <c r="AE16" i="1"/>
  <c r="AD16" i="1" s="1"/>
  <c r="AE13" i="1"/>
  <c r="AD13" i="1" s="1"/>
  <c r="AE12" i="1"/>
  <c r="AD12" i="1" s="1"/>
  <c r="AC15" i="1"/>
  <c r="AB15" i="1" s="1" a="1"/>
  <c r="AB15" i="1" s="1"/>
  <c r="AE10" i="1"/>
  <c r="AD10" i="1" s="1"/>
  <c r="AE9" i="1"/>
  <c r="AD9" i="1" s="1"/>
  <c r="AC16" i="1"/>
  <c r="AC10" i="1"/>
  <c r="AB10" i="1" s="1" a="1"/>
  <c r="AB10" i="1" s="1"/>
  <c r="AE17" i="1"/>
  <c r="AD17" i="1" s="1"/>
  <c r="AC9" i="1"/>
  <c r="AB9" i="1" s="1" a="1"/>
  <c r="AB9" i="1" s="1"/>
  <c r="Q21" i="1"/>
  <c r="AB16" i="1" l="1" a="1"/>
  <c r="AB16" i="1" s="1"/>
  <c r="AB14" i="1" a="1"/>
  <c r="AB14" i="1" s="1"/>
  <c r="AH13" i="1"/>
  <c r="AH10" i="1"/>
  <c r="AH18" i="1"/>
  <c r="AH12" i="1"/>
  <c r="AH9" i="1"/>
  <c r="AG9" i="1" s="1" a="1"/>
  <c r="AG9" i="1" s="1"/>
  <c r="AH14" i="1"/>
  <c r="AG14" i="1" s="1" a="1"/>
  <c r="AG14" i="1" s="1"/>
  <c r="AH16" i="1"/>
  <c r="AH17" i="1"/>
  <c r="AH11" i="1"/>
  <c r="AH15" i="1"/>
  <c r="AB17" i="1" a="1"/>
  <c r="AB17" i="1" s="1"/>
  <c r="AB13" i="1" a="1"/>
  <c r="AB13" i="1" s="1"/>
  <c r="AB12" i="1" a="1"/>
  <c r="AB12" i="1" s="1"/>
  <c r="AG17" i="1" l="1" a="1"/>
  <c r="AG17" i="1" s="1"/>
  <c r="AG16" i="1" a="1"/>
  <c r="AG16" i="1" s="1"/>
  <c r="AG12" i="1" a="1"/>
  <c r="AG12" i="1" s="1"/>
  <c r="AG18" i="1" a="1"/>
  <c r="AG18" i="1" s="1"/>
  <c r="AG15" i="1" a="1"/>
  <c r="AG15" i="1" s="1"/>
  <c r="AG10" i="1" a="1"/>
  <c r="AG10" i="1" s="1"/>
  <c r="AG11" i="1" a="1"/>
  <c r="AG11" i="1" s="1"/>
  <c r="AG13" i="1" a="1"/>
  <c r="AG13" i="1" s="1"/>
  <c r="N9" i="1" l="1" a="1"/>
  <c r="N14" i="1"/>
  <c r="N18" i="1"/>
  <c r="N9" i="1"/>
  <c r="N17" i="1"/>
  <c r="N10" i="1"/>
  <c r="N16" i="1"/>
  <c r="N13" i="1"/>
  <c r="N12" i="1"/>
  <c r="N15" i="1"/>
  <c r="N11" i="1"/>
  <c r="O10" i="1" l="1"/>
  <c r="T10" i="1"/>
  <c r="P10" i="1" s="1"/>
  <c r="O14" i="1"/>
  <c r="T14" i="1"/>
  <c r="P14" i="1" s="1"/>
  <c r="O13" i="1"/>
  <c r="T13" i="1"/>
  <c r="P13" i="1" s="1"/>
  <c r="O16" i="1"/>
  <c r="T16" i="1"/>
  <c r="P16" i="1" s="1"/>
  <c r="O17" i="1"/>
  <c r="T17" i="1"/>
  <c r="P17" i="1" s="1"/>
  <c r="T9" i="1"/>
  <c r="P9" i="1" s="1"/>
  <c r="O9" i="1"/>
  <c r="O15" i="1"/>
  <c r="T15" i="1"/>
  <c r="P15" i="1" s="1"/>
  <c r="O12" i="1"/>
  <c r="T12" i="1"/>
  <c r="P12" i="1" s="1"/>
  <c r="O11" i="1"/>
  <c r="T11" i="1"/>
  <c r="P11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<sst xmlns="http://schemas.openxmlformats.org/spreadsheetml/2006/main" count="157" uniqueCount="156">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</sst>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CFB53D49-BE51-4699-BC62-13D010EF8E4A}"/>
    <cellStyle name="Normal" xfId="0" builtinId="0"/>
    <cellStyle name="Percent 2" xfId="2" xr:uid="{2D1285A0-A1AC-48BD-A46D-E1F8F493B3A6}"/>
    <cellStyle name="Percent 4" xfId="3" xr:uid="{A84E2362-7678-4416-A9ED-556F49D5927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6054D6-517F-46D5-AA36-4259E28AA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90FC4FA-4002-446F-8F68-278678B084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2814A85-6049-4B69-BB68-C417AA0BB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40F15E-253F-4349-9E38-AD29938BE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06D87F4-88E2-4DDC-81D1-F4708E5BC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D4A57B5-6682-4ABE-A02A-4071A6453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3133E56-0FD4-4F6E-8003-9915AA22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4805</v>
          </cell>
          <cell r="J44">
            <v>17319.75</v>
          </cell>
        </row>
        <row r="45">
          <cell r="B45" t="str">
            <v>ABCTRANS</v>
          </cell>
          <cell r="C45">
            <v>1.63</v>
          </cell>
          <cell r="F45">
            <v>1.5</v>
          </cell>
          <cell r="I45">
            <v>1326945</v>
          </cell>
          <cell r="J45">
            <v>2095644.61</v>
          </cell>
        </row>
        <row r="46">
          <cell r="B46" t="str">
            <v>ACADEMY</v>
          </cell>
          <cell r="C46">
            <v>2.9</v>
          </cell>
          <cell r="F46">
            <v>2.9</v>
          </cell>
          <cell r="I46">
            <v>25126</v>
          </cell>
          <cell r="J46">
            <v>73434.16</v>
          </cell>
        </row>
        <row r="47">
          <cell r="B47" t="str">
            <v>ACCESSCORP</v>
          </cell>
          <cell r="C47">
            <v>24.4</v>
          </cell>
          <cell r="F47">
            <v>23.95</v>
          </cell>
          <cell r="I47">
            <v>28345250</v>
          </cell>
          <cell r="J47">
            <v>680914376.29999995</v>
          </cell>
        </row>
        <row r="48">
          <cell r="B48" t="str">
            <v>AFRIPRUD</v>
          </cell>
          <cell r="C48">
            <v>36.25</v>
          </cell>
          <cell r="F48">
            <v>35.200000000000003</v>
          </cell>
          <cell r="I48">
            <v>5221940</v>
          </cell>
          <cell r="J48">
            <v>186221084.44999999</v>
          </cell>
        </row>
        <row r="49">
          <cell r="B49" t="str">
            <v>AIICO</v>
          </cell>
          <cell r="C49">
            <v>1.64</v>
          </cell>
          <cell r="F49">
            <v>1.65</v>
          </cell>
          <cell r="I49">
            <v>5734974</v>
          </cell>
          <cell r="J49">
            <v>9449099.9199999999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17</v>
          </cell>
          <cell r="J50">
            <v>40332.5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1242</v>
          </cell>
          <cell r="J51">
            <v>8153.7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401555</v>
          </cell>
          <cell r="J52">
            <v>218071605.40000001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6209</v>
          </cell>
          <cell r="J53">
            <v>12820.81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78813</v>
          </cell>
          <cell r="J54">
            <v>1630044.8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111613</v>
          </cell>
          <cell r="J55">
            <v>10416720.300000001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106705</v>
          </cell>
          <cell r="J56">
            <v>8931208.5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6126</v>
          </cell>
          <cell r="J57">
            <v>2304601.2000000002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400209</v>
          </cell>
          <cell r="J58">
            <v>9379972.6999999993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10535</v>
          </cell>
          <cell r="J59">
            <v>458101</v>
          </cell>
        </row>
        <row r="60">
          <cell r="B60" t="str">
            <v>CAVERTON</v>
          </cell>
          <cell r="C60">
            <v>2.81</v>
          </cell>
          <cell r="F60">
            <v>2.75</v>
          </cell>
          <cell r="I60">
            <v>1410192</v>
          </cell>
          <cell r="J60">
            <v>3847632.7</v>
          </cell>
        </row>
        <row r="61">
          <cell r="B61" t="str">
            <v>CHAMPION</v>
          </cell>
          <cell r="C61">
            <v>3.85</v>
          </cell>
          <cell r="F61">
            <v>3.85</v>
          </cell>
          <cell r="I61">
            <v>3611506</v>
          </cell>
          <cell r="J61">
            <v>13914242</v>
          </cell>
        </row>
        <row r="62">
          <cell r="B62" t="str">
            <v>CHAMS</v>
          </cell>
          <cell r="C62">
            <v>2.11</v>
          </cell>
          <cell r="F62">
            <v>2.15</v>
          </cell>
          <cell r="I62">
            <v>8268419</v>
          </cell>
          <cell r="J62">
            <v>17593674.010000002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26339</v>
          </cell>
          <cell r="J63">
            <v>217930.15</v>
          </cell>
        </row>
        <row r="64">
          <cell r="B64" t="str">
            <v>CILEASING</v>
          </cell>
          <cell r="C64">
            <v>4</v>
          </cell>
          <cell r="F64">
            <v>3.99</v>
          </cell>
          <cell r="I64">
            <v>394730</v>
          </cell>
          <cell r="J64">
            <v>1518335.69</v>
          </cell>
        </row>
        <row r="65">
          <cell r="B65" t="str">
            <v>CONHALLPLC</v>
          </cell>
          <cell r="C65">
            <v>3.54</v>
          </cell>
          <cell r="F65">
            <v>3.7</v>
          </cell>
          <cell r="I65">
            <v>3185597</v>
          </cell>
          <cell r="J65">
            <v>11657263.58</v>
          </cell>
        </row>
        <row r="66">
          <cell r="B66" t="str">
            <v>CONOIL</v>
          </cell>
          <cell r="C66">
            <v>368</v>
          </cell>
          <cell r="F66">
            <v>368</v>
          </cell>
          <cell r="I66">
            <v>1315</v>
          </cell>
          <cell r="J66">
            <v>435528</v>
          </cell>
        </row>
        <row r="67">
          <cell r="B67" t="str">
            <v>CORNERST</v>
          </cell>
          <cell r="C67">
            <v>2.92</v>
          </cell>
          <cell r="F67">
            <v>3.19</v>
          </cell>
          <cell r="I67">
            <v>5900019</v>
          </cell>
          <cell r="J67">
            <v>17781364.390000001</v>
          </cell>
        </row>
        <row r="68">
          <cell r="B68" t="str">
            <v>CUSTODIAN</v>
          </cell>
          <cell r="C68">
            <v>19.850000000000001</v>
          </cell>
          <cell r="F68">
            <v>20</v>
          </cell>
          <cell r="I68">
            <v>1044642</v>
          </cell>
          <cell r="J68">
            <v>20695374.300000001</v>
          </cell>
        </row>
        <row r="69">
          <cell r="B69" t="str">
            <v>CUTIX</v>
          </cell>
          <cell r="C69">
            <v>2.4</v>
          </cell>
          <cell r="F69">
            <v>2.38</v>
          </cell>
          <cell r="I69">
            <v>3257474</v>
          </cell>
          <cell r="J69">
            <v>7921132.6200000001</v>
          </cell>
        </row>
        <row r="70">
          <cell r="B70" t="str">
            <v>CWG</v>
          </cell>
          <cell r="C70">
            <v>8.3000000000000007</v>
          </cell>
          <cell r="F70">
            <v>8.4</v>
          </cell>
          <cell r="I70">
            <v>1987219</v>
          </cell>
          <cell r="J70">
            <v>16567393.800000001</v>
          </cell>
        </row>
        <row r="71">
          <cell r="B71" t="str">
            <v>DAARCOMM</v>
          </cell>
          <cell r="C71">
            <v>0.67</v>
          </cell>
          <cell r="F71">
            <v>0.62</v>
          </cell>
          <cell r="I71">
            <v>945110</v>
          </cell>
          <cell r="J71">
            <v>613722.99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64124</v>
          </cell>
          <cell r="J72">
            <v>27701568</v>
          </cell>
        </row>
        <row r="73">
          <cell r="B73" t="str">
            <v>DANGSUGAR</v>
          </cell>
          <cell r="C73">
            <v>40</v>
          </cell>
          <cell r="F73">
            <v>40</v>
          </cell>
          <cell r="I73">
            <v>4232638</v>
          </cell>
          <cell r="J73">
            <v>168036821.69999999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123903</v>
          </cell>
          <cell r="J74">
            <v>115327.43</v>
          </cell>
        </row>
        <row r="75">
          <cell r="B75" t="str">
            <v>ELLAHLAKES</v>
          </cell>
          <cell r="C75">
            <v>3.14</v>
          </cell>
          <cell r="F75">
            <v>3.09</v>
          </cell>
          <cell r="I75">
            <v>3780373</v>
          </cell>
          <cell r="J75">
            <v>11668816.18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88</v>
          </cell>
          <cell r="J76">
            <v>2024</v>
          </cell>
        </row>
        <row r="77">
          <cell r="B77" t="str">
            <v>ETERNA</v>
          </cell>
          <cell r="C77">
            <v>37.549999999999997</v>
          </cell>
          <cell r="F77">
            <v>38</v>
          </cell>
          <cell r="I77">
            <v>589635</v>
          </cell>
          <cell r="J77">
            <v>22312687.699999999</v>
          </cell>
        </row>
        <row r="78">
          <cell r="B78" t="str">
            <v>ETI</v>
          </cell>
          <cell r="C78">
            <v>28.1</v>
          </cell>
          <cell r="F78">
            <v>29.4</v>
          </cell>
          <cell r="I78">
            <v>713630</v>
          </cell>
          <cell r="J78">
            <v>20942293.300000001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179857</v>
          </cell>
          <cell r="J79">
            <v>1079542.45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160038</v>
          </cell>
          <cell r="J80">
            <v>1648290.8</v>
          </cell>
        </row>
        <row r="81">
          <cell r="B81" t="str">
            <v>FCMB</v>
          </cell>
          <cell r="C81">
            <v>10</v>
          </cell>
          <cell r="F81">
            <v>9.9</v>
          </cell>
          <cell r="I81">
            <v>4957807</v>
          </cell>
          <cell r="J81">
            <v>49701994.799999997</v>
          </cell>
        </row>
        <row r="82">
          <cell r="B82" t="str">
            <v>FIDELITYBK</v>
          </cell>
          <cell r="C82">
            <v>17.5</v>
          </cell>
          <cell r="F82">
            <v>17.05</v>
          </cell>
          <cell r="I82">
            <v>29387394</v>
          </cell>
          <cell r="J82">
            <v>502175808.80000001</v>
          </cell>
        </row>
        <row r="83">
          <cell r="B83" t="str">
            <v>FIDSON</v>
          </cell>
          <cell r="C83">
            <v>18.95</v>
          </cell>
          <cell r="F83">
            <v>18.95</v>
          </cell>
          <cell r="I83">
            <v>279826</v>
          </cell>
          <cell r="J83">
            <v>5187382.4000000004</v>
          </cell>
        </row>
        <row r="84">
          <cell r="B84" t="str">
            <v>FIRSTHOLDCO</v>
          </cell>
          <cell r="C84">
            <v>28.5</v>
          </cell>
          <cell r="F84">
            <v>28.95</v>
          </cell>
          <cell r="I84">
            <v>5746913</v>
          </cell>
          <cell r="J84">
            <v>166265918.05000001</v>
          </cell>
        </row>
        <row r="85">
          <cell r="B85" t="str">
            <v>FTNCOCOA</v>
          </cell>
          <cell r="C85">
            <v>1.69</v>
          </cell>
          <cell r="F85">
            <v>1.69</v>
          </cell>
          <cell r="I85">
            <v>719448</v>
          </cell>
          <cell r="J85">
            <v>1216280.3500000001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1427</v>
          </cell>
          <cell r="J86">
            <v>1476945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5356</v>
          </cell>
          <cell r="J87">
            <v>37340.94</v>
          </cell>
        </row>
        <row r="88">
          <cell r="B88" t="str">
            <v>GTCO</v>
          </cell>
          <cell r="C88">
            <v>59.6</v>
          </cell>
          <cell r="F88">
            <v>59.9</v>
          </cell>
          <cell r="I88">
            <v>28072476</v>
          </cell>
          <cell r="J88">
            <v>1681888530</v>
          </cell>
        </row>
        <row r="89">
          <cell r="B89" t="str">
            <v>GUINEAINS</v>
          </cell>
          <cell r="C89">
            <v>0.68</v>
          </cell>
          <cell r="F89">
            <v>0.63</v>
          </cell>
          <cell r="I89">
            <v>764473</v>
          </cell>
          <cell r="J89">
            <v>491408.45</v>
          </cell>
        </row>
        <row r="90">
          <cell r="B90" t="str">
            <v>GUINNESS</v>
          </cell>
          <cell r="C90">
            <v>79.900000000000006</v>
          </cell>
          <cell r="F90">
            <v>79.900000000000006</v>
          </cell>
          <cell r="I90">
            <v>313970</v>
          </cell>
          <cell r="J90">
            <v>24567253.300000001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80350</v>
          </cell>
          <cell r="J91">
            <v>425051.5</v>
          </cell>
        </row>
        <row r="92">
          <cell r="B92" t="str">
            <v>HONYFLOUR</v>
          </cell>
          <cell r="C92">
            <v>12.5</v>
          </cell>
          <cell r="F92">
            <v>12.52</v>
          </cell>
          <cell r="I92">
            <v>2217022</v>
          </cell>
          <cell r="J92">
            <v>27964789.02</v>
          </cell>
        </row>
        <row r="93">
          <cell r="B93" t="str">
            <v>IKEJAHOTEL</v>
          </cell>
          <cell r="C93">
            <v>10.7</v>
          </cell>
          <cell r="F93">
            <v>10.7</v>
          </cell>
          <cell r="I93">
            <v>128048</v>
          </cell>
          <cell r="J93">
            <v>1439952.15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5700</v>
          </cell>
          <cell r="J94">
            <v>196650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6000</v>
          </cell>
          <cell r="J95">
            <v>38500</v>
          </cell>
        </row>
        <row r="96">
          <cell r="B96" t="str">
            <v>INTBREW</v>
          </cell>
          <cell r="C96">
            <v>5.2</v>
          </cell>
          <cell r="F96">
            <v>5.2</v>
          </cell>
          <cell r="I96">
            <v>272058</v>
          </cell>
          <cell r="J96">
            <v>1473851.59</v>
          </cell>
        </row>
        <row r="97">
          <cell r="B97" t="str">
            <v>INTENEGINS</v>
          </cell>
          <cell r="C97">
            <v>1.78</v>
          </cell>
          <cell r="F97">
            <v>1.94</v>
          </cell>
          <cell r="I97">
            <v>842194</v>
          </cell>
          <cell r="J97">
            <v>1574765.51</v>
          </cell>
        </row>
        <row r="98">
          <cell r="B98" t="str">
            <v>JAIZBANK</v>
          </cell>
          <cell r="C98">
            <v>3.45</v>
          </cell>
          <cell r="F98">
            <v>3.31</v>
          </cell>
          <cell r="I98">
            <v>7303549</v>
          </cell>
          <cell r="J98">
            <v>24406043.41</v>
          </cell>
        </row>
        <row r="99">
          <cell r="B99" t="str">
            <v>JAPAULGOLD</v>
          </cell>
          <cell r="C99">
            <v>2</v>
          </cell>
          <cell r="F99">
            <v>2.04</v>
          </cell>
          <cell r="I99">
            <v>3602078</v>
          </cell>
          <cell r="J99">
            <v>7367263.4199999999</v>
          </cell>
        </row>
        <row r="100">
          <cell r="B100" t="str">
            <v>JBERGER</v>
          </cell>
          <cell r="C100">
            <v>126.3</v>
          </cell>
          <cell r="F100">
            <v>126.3</v>
          </cell>
          <cell r="I100">
            <v>157379</v>
          </cell>
          <cell r="J100">
            <v>18583417.699999999</v>
          </cell>
        </row>
        <row r="101">
          <cell r="B101" t="str">
            <v>JOHNHOLT</v>
          </cell>
          <cell r="C101">
            <v>8.6</v>
          </cell>
          <cell r="F101">
            <v>8.6</v>
          </cell>
          <cell r="I101">
            <v>212667</v>
          </cell>
          <cell r="J101">
            <v>1794980.4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12800</v>
          </cell>
          <cell r="J102">
            <v>119040</v>
          </cell>
        </row>
        <row r="103">
          <cell r="B103" t="str">
            <v>LASACO</v>
          </cell>
          <cell r="C103">
            <v>2.65</v>
          </cell>
          <cell r="F103">
            <v>2.85</v>
          </cell>
          <cell r="I103">
            <v>372017</v>
          </cell>
          <cell r="J103">
            <v>1045326.06</v>
          </cell>
        </row>
        <row r="104">
          <cell r="B104" t="str">
            <v>LEARNAFRCA</v>
          </cell>
          <cell r="C104">
            <v>3.63</v>
          </cell>
          <cell r="F104">
            <v>3.63</v>
          </cell>
          <cell r="I104">
            <v>835249</v>
          </cell>
          <cell r="J104">
            <v>2934181.77</v>
          </cell>
        </row>
        <row r="105">
          <cell r="B105" t="str">
            <v>LINKASSURE</v>
          </cell>
          <cell r="C105">
            <v>1.2</v>
          </cell>
          <cell r="F105">
            <v>1.1399999999999999</v>
          </cell>
          <cell r="I105">
            <v>610300</v>
          </cell>
          <cell r="J105">
            <v>706251</v>
          </cell>
        </row>
        <row r="106">
          <cell r="B106" t="str">
            <v>LIVESTOCK</v>
          </cell>
          <cell r="C106">
            <v>8.9600000000000009</v>
          </cell>
          <cell r="F106">
            <v>9.85</v>
          </cell>
          <cell r="I106">
            <v>8346210</v>
          </cell>
          <cell r="J106">
            <v>81659128.829999998</v>
          </cell>
        </row>
        <row r="107">
          <cell r="B107" t="str">
            <v>MANSARD</v>
          </cell>
          <cell r="C107">
            <v>9</v>
          </cell>
          <cell r="F107">
            <v>9</v>
          </cell>
          <cell r="I107">
            <v>4626096</v>
          </cell>
          <cell r="J107">
            <v>41507176.049999997</v>
          </cell>
        </row>
        <row r="108">
          <cell r="B108" t="str">
            <v>MAYBAKER</v>
          </cell>
          <cell r="C108">
            <v>8.1999999999999993</v>
          </cell>
          <cell r="F108">
            <v>8.1999999999999993</v>
          </cell>
          <cell r="I108">
            <v>359734</v>
          </cell>
          <cell r="J108">
            <v>2967702.9</v>
          </cell>
        </row>
        <row r="109">
          <cell r="B109" t="str">
            <v>MCNICHOLS</v>
          </cell>
          <cell r="C109">
            <v>1.64</v>
          </cell>
          <cell r="F109">
            <v>1.64</v>
          </cell>
          <cell r="I109">
            <v>299651</v>
          </cell>
          <cell r="J109">
            <v>492373.92</v>
          </cell>
        </row>
        <row r="110">
          <cell r="B110" t="str">
            <v>MECURE</v>
          </cell>
          <cell r="C110">
            <v>12.5</v>
          </cell>
          <cell r="F110">
            <v>11.25</v>
          </cell>
          <cell r="I110">
            <v>296017</v>
          </cell>
          <cell r="J110">
            <v>3332384.45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22305</v>
          </cell>
          <cell r="J111">
            <v>186786.75</v>
          </cell>
        </row>
        <row r="112">
          <cell r="B112" t="str">
            <v>MORISON</v>
          </cell>
          <cell r="C112">
            <v>3.25</v>
          </cell>
          <cell r="F112">
            <v>3.25</v>
          </cell>
          <cell r="I112">
            <v>1104</v>
          </cell>
          <cell r="J112">
            <v>3427.4</v>
          </cell>
        </row>
        <row r="113">
          <cell r="B113" t="str">
            <v>MRS</v>
          </cell>
          <cell r="C113">
            <v>176.9</v>
          </cell>
          <cell r="F113">
            <v>178</v>
          </cell>
          <cell r="I113">
            <v>211226</v>
          </cell>
          <cell r="J113">
            <v>37026326.799999997</v>
          </cell>
        </row>
        <row r="114">
          <cell r="B114" t="str">
            <v>MTNN</v>
          </cell>
          <cell r="C114">
            <v>255.8</v>
          </cell>
          <cell r="F114">
            <v>245</v>
          </cell>
          <cell r="I114">
            <v>1490797</v>
          </cell>
          <cell r="J114">
            <v>366353615.69999999</v>
          </cell>
        </row>
        <row r="115">
          <cell r="B115" t="str">
            <v>MULTIVERSE</v>
          </cell>
          <cell r="C115">
            <v>8.8000000000000007</v>
          </cell>
          <cell r="F115">
            <v>8.8000000000000007</v>
          </cell>
          <cell r="I115">
            <v>177259</v>
          </cell>
          <cell r="J115">
            <v>1527243.75</v>
          </cell>
        </row>
        <row r="116">
          <cell r="B116" t="str">
            <v>NAHCO</v>
          </cell>
          <cell r="C116">
            <v>63</v>
          </cell>
          <cell r="F116">
            <v>63</v>
          </cell>
          <cell r="I116">
            <v>233296</v>
          </cell>
          <cell r="J116">
            <v>14580415.9</v>
          </cell>
        </row>
        <row r="117">
          <cell r="B117" t="str">
            <v>NASCON</v>
          </cell>
          <cell r="C117">
            <v>41.6</v>
          </cell>
          <cell r="F117">
            <v>41.6</v>
          </cell>
          <cell r="I117">
            <v>1032612</v>
          </cell>
          <cell r="J117">
            <v>42276959.399999999</v>
          </cell>
        </row>
        <row r="118">
          <cell r="B118" t="str">
            <v>NB</v>
          </cell>
          <cell r="C118">
            <v>31.8</v>
          </cell>
          <cell r="F118">
            <v>31.1</v>
          </cell>
          <cell r="I118">
            <v>1283024</v>
          </cell>
          <cell r="J118">
            <v>40182654.100000001</v>
          </cell>
        </row>
        <row r="119">
          <cell r="B119" t="str">
            <v>NEIMETH</v>
          </cell>
          <cell r="C119">
            <v>3</v>
          </cell>
          <cell r="F119">
            <v>3</v>
          </cell>
          <cell r="I119">
            <v>314840</v>
          </cell>
          <cell r="J119">
            <v>884234.2</v>
          </cell>
        </row>
        <row r="120">
          <cell r="B120" t="str">
            <v>NEM</v>
          </cell>
          <cell r="C120">
            <v>14</v>
          </cell>
          <cell r="F120">
            <v>14</v>
          </cell>
          <cell r="I120">
            <v>51811</v>
          </cell>
          <cell r="J120">
            <v>691178.4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10733</v>
          </cell>
          <cell r="J121">
            <v>10706404.199999999</v>
          </cell>
        </row>
        <row r="122">
          <cell r="B122" t="str">
            <v>NGXGROUP</v>
          </cell>
          <cell r="C122">
            <v>33</v>
          </cell>
          <cell r="F122">
            <v>33</v>
          </cell>
          <cell r="I122">
            <v>6556840</v>
          </cell>
          <cell r="J122">
            <v>216422394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56237</v>
          </cell>
          <cell r="J123">
            <v>6701216.7999999998</v>
          </cell>
        </row>
        <row r="124">
          <cell r="B124" t="str">
            <v>NNFM</v>
          </cell>
          <cell r="C124">
            <v>72.55</v>
          </cell>
          <cell r="F124">
            <v>72.55</v>
          </cell>
          <cell r="I124">
            <v>501611</v>
          </cell>
          <cell r="J124">
            <v>34904118.850000001</v>
          </cell>
        </row>
        <row r="125">
          <cell r="B125" t="str">
            <v>NPFMCRFBK</v>
          </cell>
          <cell r="C125">
            <v>1.83</v>
          </cell>
          <cell r="F125">
            <v>1.84</v>
          </cell>
          <cell r="I125">
            <v>3327840</v>
          </cell>
          <cell r="J125">
            <v>6125040.7000000002</v>
          </cell>
        </row>
        <row r="126">
          <cell r="B126" t="str">
            <v>NSLTECH</v>
          </cell>
          <cell r="C126">
            <v>0.62</v>
          </cell>
          <cell r="F126">
            <v>0.62</v>
          </cell>
          <cell r="I126">
            <v>1037898</v>
          </cell>
          <cell r="J126">
            <v>618044.11</v>
          </cell>
        </row>
        <row r="127">
          <cell r="B127" t="str">
            <v>OANDO</v>
          </cell>
          <cell r="C127">
            <v>54</v>
          </cell>
          <cell r="F127">
            <v>53.75</v>
          </cell>
          <cell r="I127">
            <v>3141694</v>
          </cell>
          <cell r="J127">
            <v>168649889.94999999</v>
          </cell>
        </row>
        <row r="128">
          <cell r="B128" t="str">
            <v>OKOMUOIL</v>
          </cell>
          <cell r="C128">
            <v>543</v>
          </cell>
          <cell r="F128">
            <v>545.20000000000005</v>
          </cell>
          <cell r="I128">
            <v>266543</v>
          </cell>
          <cell r="J128">
            <v>145181238.5</v>
          </cell>
        </row>
        <row r="129">
          <cell r="B129" t="str">
            <v>OMATEK</v>
          </cell>
          <cell r="C129">
            <v>0.71</v>
          </cell>
          <cell r="F129">
            <v>0.71</v>
          </cell>
          <cell r="I129">
            <v>695349</v>
          </cell>
          <cell r="J129">
            <v>490085.84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202822</v>
          </cell>
          <cell r="J130">
            <v>146434564.09999999</v>
          </cell>
        </row>
        <row r="131">
          <cell r="B131" t="str">
            <v>PRESTIGE</v>
          </cell>
          <cell r="C131">
            <v>1.1399999999999999</v>
          </cell>
          <cell r="F131">
            <v>1.07</v>
          </cell>
          <cell r="I131">
            <v>8316956</v>
          </cell>
          <cell r="J131">
            <v>8720156.1699999999</v>
          </cell>
        </row>
        <row r="132">
          <cell r="B132" t="str">
            <v>PZ</v>
          </cell>
          <cell r="C132">
            <v>37.1</v>
          </cell>
          <cell r="F132">
            <v>37.1</v>
          </cell>
          <cell r="I132">
            <v>526771</v>
          </cell>
          <cell r="J132">
            <v>18156093.75</v>
          </cell>
        </row>
        <row r="133">
          <cell r="B133" t="str">
            <v>REDSTAREX</v>
          </cell>
          <cell r="C133">
            <v>5.94</v>
          </cell>
          <cell r="F133">
            <v>5.9</v>
          </cell>
          <cell r="I133">
            <v>620621</v>
          </cell>
          <cell r="J133">
            <v>3578971</v>
          </cell>
        </row>
        <row r="134">
          <cell r="B134" t="str">
            <v>REGALINS</v>
          </cell>
          <cell r="C134">
            <v>0.71</v>
          </cell>
          <cell r="F134">
            <v>0.69</v>
          </cell>
          <cell r="I134">
            <v>6435441</v>
          </cell>
          <cell r="J134">
            <v>4183380.5</v>
          </cell>
        </row>
        <row r="135">
          <cell r="B135" t="str">
            <v>ROYALEX</v>
          </cell>
          <cell r="C135">
            <v>0.82</v>
          </cell>
          <cell r="F135">
            <v>0.76</v>
          </cell>
          <cell r="I135">
            <v>881651</v>
          </cell>
          <cell r="J135">
            <v>683940.11</v>
          </cell>
        </row>
        <row r="136">
          <cell r="B136" t="str">
            <v>RTBRISCOE</v>
          </cell>
          <cell r="C136">
            <v>2.6</v>
          </cell>
          <cell r="F136">
            <v>2.52</v>
          </cell>
          <cell r="I136">
            <v>2900371</v>
          </cell>
          <cell r="J136">
            <v>7067221.7199999997</v>
          </cell>
        </row>
        <row r="137">
          <cell r="B137" t="str">
            <v>SCOA</v>
          </cell>
          <cell r="C137">
            <v>4.07</v>
          </cell>
          <cell r="F137">
            <v>4.07</v>
          </cell>
          <cell r="I137">
            <v>67909</v>
          </cell>
          <cell r="J137">
            <v>273306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79765</v>
          </cell>
          <cell r="J138">
            <v>409194450</v>
          </cell>
        </row>
        <row r="139">
          <cell r="B139" t="str">
            <v>SFSREIT</v>
          </cell>
          <cell r="C139">
            <v>206</v>
          </cell>
          <cell r="F139">
            <v>206</v>
          </cell>
          <cell r="I139">
            <v>43720</v>
          </cell>
          <cell r="J139">
            <v>9061303.25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12350</v>
          </cell>
          <cell r="J140">
            <v>516847.5</v>
          </cell>
        </row>
        <row r="141">
          <cell r="B141" t="str">
            <v>SMURFIT</v>
          </cell>
          <cell r="C141">
            <v>0.36</v>
          </cell>
          <cell r="F141">
            <v>0.39</v>
          </cell>
          <cell r="I141">
            <v>202400</v>
          </cell>
          <cell r="J141">
            <v>78936</v>
          </cell>
        </row>
        <row r="142">
          <cell r="B142" t="str">
            <v>SOVRENINS</v>
          </cell>
          <cell r="C142">
            <v>1</v>
          </cell>
          <cell r="F142">
            <v>1.06</v>
          </cell>
          <cell r="I142">
            <v>15540197</v>
          </cell>
          <cell r="J142">
            <v>14547286.960000001</v>
          </cell>
        </row>
        <row r="143">
          <cell r="B143" t="str">
            <v>STANBIC</v>
          </cell>
          <cell r="C143">
            <v>60</v>
          </cell>
          <cell r="F143">
            <v>60</v>
          </cell>
          <cell r="I143">
            <v>1937869</v>
          </cell>
          <cell r="J143">
            <v>116444329.75</v>
          </cell>
        </row>
        <row r="144">
          <cell r="B144" t="str">
            <v>STERLINGNG</v>
          </cell>
          <cell r="C144">
            <v>5.32</v>
          </cell>
          <cell r="F144">
            <v>5.25</v>
          </cell>
          <cell r="I144">
            <v>4102610</v>
          </cell>
          <cell r="J144">
            <v>21739582.66</v>
          </cell>
        </row>
        <row r="145">
          <cell r="B145" t="str">
            <v>SUNUASSUR</v>
          </cell>
          <cell r="C145">
            <v>4.95</v>
          </cell>
          <cell r="F145">
            <v>4.91</v>
          </cell>
          <cell r="I145">
            <v>735214</v>
          </cell>
          <cell r="J145">
            <v>3544516.65</v>
          </cell>
        </row>
        <row r="146">
          <cell r="B146" t="str">
            <v>TANTALIZER</v>
          </cell>
          <cell r="C146">
            <v>2.75</v>
          </cell>
          <cell r="F146">
            <v>2.86</v>
          </cell>
          <cell r="I146">
            <v>9425295</v>
          </cell>
          <cell r="J146">
            <v>26593475.969999999</v>
          </cell>
        </row>
        <row r="147">
          <cell r="B147" t="str">
            <v>TIP</v>
          </cell>
          <cell r="C147">
            <v>3.75</v>
          </cell>
          <cell r="F147">
            <v>3.7</v>
          </cell>
          <cell r="I147">
            <v>516561</v>
          </cell>
          <cell r="J147">
            <v>1937230.81</v>
          </cell>
        </row>
        <row r="148">
          <cell r="B148" t="str">
            <v>TOTAL</v>
          </cell>
          <cell r="C148">
            <v>637</v>
          </cell>
          <cell r="F148">
            <v>637</v>
          </cell>
          <cell r="I148">
            <v>116603</v>
          </cell>
          <cell r="J148">
            <v>77081546.900000006</v>
          </cell>
        </row>
        <row r="149">
          <cell r="B149" t="str">
            <v>TRANSCOHOT</v>
          </cell>
          <cell r="C149">
            <v>126.1</v>
          </cell>
          <cell r="F149">
            <v>126.1</v>
          </cell>
          <cell r="I149">
            <v>16559</v>
          </cell>
          <cell r="J149">
            <v>1996266.9</v>
          </cell>
        </row>
        <row r="150">
          <cell r="B150" t="str">
            <v>TRANSCORP</v>
          </cell>
          <cell r="C150">
            <v>51.55</v>
          </cell>
          <cell r="F150">
            <v>51</v>
          </cell>
          <cell r="I150">
            <v>2477959</v>
          </cell>
          <cell r="J150">
            <v>123908769.95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39790</v>
          </cell>
          <cell r="J151">
            <v>73430.8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12184</v>
          </cell>
          <cell r="J152">
            <v>4002444</v>
          </cell>
        </row>
        <row r="153">
          <cell r="B153" t="str">
            <v>TRIPPLEG</v>
          </cell>
          <cell r="C153">
            <v>2.2000000000000002</v>
          </cell>
          <cell r="F153">
            <v>2.2000000000000002</v>
          </cell>
          <cell r="I153">
            <v>79350</v>
          </cell>
          <cell r="J153">
            <v>157288</v>
          </cell>
        </row>
        <row r="154">
          <cell r="B154" t="str">
            <v>UACN</v>
          </cell>
          <cell r="C154">
            <v>35.049999999999997</v>
          </cell>
          <cell r="F154">
            <v>35.049999999999997</v>
          </cell>
          <cell r="I154">
            <v>308823</v>
          </cell>
          <cell r="J154">
            <v>10942312.300000001</v>
          </cell>
        </row>
        <row r="155">
          <cell r="B155" t="str">
            <v>UBA</v>
          </cell>
          <cell r="C155">
            <v>37.6</v>
          </cell>
          <cell r="F155">
            <v>37.6</v>
          </cell>
          <cell r="I155">
            <v>9206622</v>
          </cell>
          <cell r="J155">
            <v>346050609.85000002</v>
          </cell>
        </row>
        <row r="156">
          <cell r="B156" t="str">
            <v>UCAP</v>
          </cell>
          <cell r="C156">
            <v>20.5</v>
          </cell>
          <cell r="F156">
            <v>20.3</v>
          </cell>
          <cell r="I156">
            <v>4386467</v>
          </cell>
          <cell r="J156">
            <v>89017004.950000003</v>
          </cell>
        </row>
        <row r="157">
          <cell r="B157" t="str">
            <v>UHOMREIT</v>
          </cell>
          <cell r="C157">
            <v>56.9</v>
          </cell>
          <cell r="F157">
            <v>56.9</v>
          </cell>
          <cell r="I157">
            <v>2886</v>
          </cell>
          <cell r="J157">
            <v>147907.5</v>
          </cell>
        </row>
        <row r="158">
          <cell r="B158" t="str">
            <v>UNILEVER</v>
          </cell>
          <cell r="C158">
            <v>40</v>
          </cell>
          <cell r="F158">
            <v>40</v>
          </cell>
          <cell r="I158">
            <v>576692</v>
          </cell>
          <cell r="J158">
            <v>21867897.75</v>
          </cell>
        </row>
        <row r="159">
          <cell r="B159" t="str">
            <v>UNIONDICON</v>
          </cell>
          <cell r="C159">
            <v>4.8499999999999996</v>
          </cell>
          <cell r="F159">
            <v>4.8499999999999996</v>
          </cell>
          <cell r="I159">
            <v>31476</v>
          </cell>
          <cell r="J159">
            <v>152371.6</v>
          </cell>
        </row>
        <row r="160">
          <cell r="B160" t="str">
            <v>UNIVINSURE</v>
          </cell>
          <cell r="C160">
            <v>0.59</v>
          </cell>
          <cell r="F160">
            <v>0.61</v>
          </cell>
          <cell r="I160">
            <v>16194260</v>
          </cell>
          <cell r="J160">
            <v>9724179.0199999996</v>
          </cell>
        </row>
        <row r="161">
          <cell r="B161" t="str">
            <v>UPDC</v>
          </cell>
          <cell r="C161">
            <v>2.7</v>
          </cell>
          <cell r="F161">
            <v>2.7</v>
          </cell>
          <cell r="I161">
            <v>1325796</v>
          </cell>
          <cell r="J161">
            <v>3610402.9</v>
          </cell>
        </row>
        <row r="162">
          <cell r="B162" t="str">
            <v>UPDCREIT</v>
          </cell>
          <cell r="C162">
            <v>5.9</v>
          </cell>
          <cell r="F162">
            <v>6.25</v>
          </cell>
          <cell r="I162">
            <v>430241</v>
          </cell>
          <cell r="J162">
            <v>2676719.0499999998</v>
          </cell>
        </row>
        <row r="163">
          <cell r="B163" t="str">
            <v>UPL</v>
          </cell>
          <cell r="C163">
            <v>4.8</v>
          </cell>
          <cell r="F163">
            <v>4.8</v>
          </cell>
          <cell r="I163">
            <v>75509</v>
          </cell>
          <cell r="J163">
            <v>335406.94</v>
          </cell>
        </row>
        <row r="164">
          <cell r="B164" t="str">
            <v>VERITASKAP</v>
          </cell>
          <cell r="C164">
            <v>1.1200000000000001</v>
          </cell>
          <cell r="F164">
            <v>1.1000000000000001</v>
          </cell>
          <cell r="I164">
            <v>1998615</v>
          </cell>
          <cell r="J164">
            <v>2208258.02</v>
          </cell>
        </row>
        <row r="165">
          <cell r="B165" t="str">
            <v>VFDGROUP</v>
          </cell>
          <cell r="C165">
            <v>47.2</v>
          </cell>
          <cell r="F165">
            <v>47.2</v>
          </cell>
          <cell r="I165">
            <v>15975</v>
          </cell>
          <cell r="J165">
            <v>773215.1</v>
          </cell>
        </row>
        <row r="166">
          <cell r="B166" t="str">
            <v>VITAFOAM</v>
          </cell>
          <cell r="C166">
            <v>37.35</v>
          </cell>
          <cell r="F166">
            <v>37.35</v>
          </cell>
          <cell r="I166">
            <v>188379</v>
          </cell>
          <cell r="J166">
            <v>7007854.8499999996</v>
          </cell>
        </row>
        <row r="167">
          <cell r="B167" t="str">
            <v>WAPCO</v>
          </cell>
          <cell r="C167">
            <v>74</v>
          </cell>
          <cell r="F167">
            <v>74</v>
          </cell>
          <cell r="I167">
            <v>371187</v>
          </cell>
          <cell r="J167">
            <v>26682891.449999999</v>
          </cell>
        </row>
        <row r="168">
          <cell r="B168" t="str">
            <v>WAPIC</v>
          </cell>
          <cell r="C168">
            <v>2.5</v>
          </cell>
          <cell r="F168">
            <v>2.4500000000000002</v>
          </cell>
          <cell r="I168">
            <v>1061829</v>
          </cell>
          <cell r="J168">
            <v>2609672.04</v>
          </cell>
        </row>
        <row r="169">
          <cell r="B169" t="str">
            <v>WEMABANK</v>
          </cell>
          <cell r="C169">
            <v>11</v>
          </cell>
          <cell r="F169">
            <v>10.95</v>
          </cell>
          <cell r="I169">
            <v>7857012</v>
          </cell>
          <cell r="J169">
            <v>83549461.400000006</v>
          </cell>
        </row>
        <row r="170">
          <cell r="B170" t="str">
            <v>ZENITHBANK</v>
          </cell>
          <cell r="C170">
            <v>48</v>
          </cell>
          <cell r="F170">
            <v>47.5</v>
          </cell>
          <cell r="I170">
            <v>22359726</v>
          </cell>
          <cell r="J170">
            <v>1067946310.4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C398-94F5-4F4A-81BF-E7A961068B9F}">
  <dimension ref="B1:AW327"/>
  <sheetViews>
    <sheetView tabSelected="1" zoomScale="97" zoomScaleNormal="97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45727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COUNTIFS(W9:W288,"&gt;"&amp;LARGE(W9:W288,MIN(AH4,COUNT(W9:W288))))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4805</v>
      </c>
      <c r="J9" s="45">
        <v>17319.75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LIVESTOCK</v>
      </c>
      <c r="O9" s="49">
        <f t="shared" ref="O9:O18" si="0">VLOOKUP(N9,$B$9:$F$1048576,5,FALSE)</f>
        <v>9.85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9.9330357142856993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4805</v>
      </c>
      <c r="Z9" s="53">
        <f t="shared" ref="Z9:Z72" si="5">IF(ISTEXT(B9),J9,"")</f>
        <v>17319.75</v>
      </c>
      <c r="AA9" s="8">
        <v>1</v>
      </c>
      <c r="AB9" s="54" t="str" cm="1">
        <f t="array" ref="AB9">IF($AC9="","",INDEX($V$9:$V$288,SMALL(IF($W$9:$W$288=$AC9,ROW($V$9:$V$288)-ROW($V$9)+1),COUNTIFS($AC$9:AC9,AC9))))</f>
        <v>MECURE</v>
      </c>
      <c r="AC9" s="55">
        <f>IF(ROWS($AC$9:AC9)&lt;=$AC$5,SMALL($W$9:$W$288,ROWS($AC$9:AC9)),"")</f>
        <v>-0.1</v>
      </c>
      <c r="AD9" s="56" t="str">
        <f t="shared" ref="AD9:AD18" si="6">INDEX($V$9:$Z$288,MATCH(AE9,$W$9:$W$288,0)+0,1)</f>
        <v>MECURE</v>
      </c>
      <c r="AE9" s="57">
        <f>_xlfn.MINIFS($W$9:$W$288,$W$9:$W$288,"&lt;&gt;0")</f>
        <v>-0.1</v>
      </c>
      <c r="AF9" s="57"/>
      <c r="AG9" s="54" t="str" cm="1">
        <f t="array" ref="AG9">IF($AH9="","",INDEX($V$9:$V$288,SMALL(IF($W$9:$W$288=$AH9,ROW($V$9:$V$288)-ROW($V$9)+1),COUNTIFS($AH$9:AH9,AH9))))</f>
        <v>LIVESTOCK</v>
      </c>
      <c r="AH9" s="55">
        <f>IF(ROWS($AH$9:AH9)&lt;=$AH$5,LARGE($W$9:$W$288,ROWS($AH$9:AH9)),"")</f>
        <v>9.9330357142856998E-2</v>
      </c>
      <c r="AJ9" s="56" t="str">
        <f t="shared" ref="AJ9:AJ18" si="7">INDEX($V$9:$Z$288,MATCH(AK9,$X$9:$X$288,0)+0,1)</f>
        <v>SUNUASSUR</v>
      </c>
      <c r="AK9" s="57">
        <f>_xlfn.MINIFS($X$9:$X$288,$X$9:$X$288,"&lt;&gt;0")</f>
        <v>-0.54325581395348843</v>
      </c>
      <c r="AM9" s="56" t="str">
        <f t="shared" ref="AM9:AM18" si="8">INDEX($V$9:$Z$288,MATCH(AN9,$X$9:$X$288,0)+0,1)</f>
        <v>LIVESTOCK</v>
      </c>
      <c r="AN9" s="57">
        <f t="shared" ref="AN9:AN18" si="9">LARGE($X$9:$X$288,AA9)</f>
        <v>1.3907766990291259</v>
      </c>
      <c r="AP9" s="56" t="str">
        <f t="shared" ref="AP9:AP18" si="10">INDEX($V$9:$Z$288,MATCH(AQ9,$Y$9:$Y$288,0)+0,1)</f>
        <v>FIDELITYBK</v>
      </c>
      <c r="AQ9" s="58">
        <f t="shared" ref="AQ9:AQ18" si="11">LARGE($Y$9:$Y$288,AA9)</f>
        <v>29387394</v>
      </c>
      <c r="AR9" s="58"/>
      <c r="AS9" s="56" t="str">
        <f t="shared" ref="AS9:AS18" si="12">INDEX($V$9:$Z$288,MATCH(AT9,$Z$9:$Z$288,0)+0,1)</f>
        <v>GTCO</v>
      </c>
      <c r="AT9" s="59">
        <f t="shared" ref="AT9:AT18" si="13">LARGE($Z$9:$Z$288,AA9)</f>
        <v>1681888530</v>
      </c>
    </row>
    <row r="10" spans="2:46" x14ac:dyDescent="0.3">
      <c r="B10" s="60" t="s">
        <v>26</v>
      </c>
      <c r="C10" s="41">
        <v>1.63</v>
      </c>
      <c r="D10" s="61">
        <v>1.79</v>
      </c>
      <c r="E10" s="61">
        <v>1.5</v>
      </c>
      <c r="F10" s="42">
        <v>1.5</v>
      </c>
      <c r="G10" s="43">
        <v>-0.12999999999999989</v>
      </c>
      <c r="H10" s="43">
        <v>-7.9754601226993804</v>
      </c>
      <c r="I10" s="44">
        <v>1326945</v>
      </c>
      <c r="J10" s="62">
        <v>2095644.61</v>
      </c>
      <c r="K10" s="46">
        <v>0.21951219512195119</v>
      </c>
      <c r="L10" s="47"/>
      <c r="N10" s="48" t="str">
        <v>CORNERST</v>
      </c>
      <c r="O10" s="49">
        <f t="shared" si="0"/>
        <v>3.19</v>
      </c>
      <c r="P10" s="50" t="str">
        <f t="shared" ref="P10:P18" si="14">IF($T$8="change",ROUNDUP((T10*1),1)&amp;"%",IF($T$8="YTD",ROUNDUP((T10*100),0)&amp;"%",T10))</f>
        <v>9.3%</v>
      </c>
      <c r="T10" s="51">
        <f t="shared" si="1"/>
        <v>9.2465753424657535</v>
      </c>
      <c r="V10" s="7" t="str">
        <f t="shared" si="2"/>
        <v>ABCTRANS</v>
      </c>
      <c r="W10" s="52">
        <f t="shared" ref="W10:W73" si="15">IF(ISTEXT(B10),H10,"")/100</f>
        <v>-7.9754601226993807E-2</v>
      </c>
      <c r="X10" s="52">
        <f t="shared" si="3"/>
        <v>0.21951219512195119</v>
      </c>
      <c r="Y10" s="53">
        <f t="shared" si="4"/>
        <v>1326945</v>
      </c>
      <c r="Z10" s="53">
        <f t="shared" si="5"/>
        <v>2095644.61</v>
      </c>
      <c r="AA10" s="8">
        <v>2</v>
      </c>
      <c r="AB10" s="54" t="str" cm="1">
        <f t="array" ref="AB10">IF($AC10="","",INDEX($V$9:$V$288,SMALL(IF($W$9:$W$288=$AC10,ROW($V$9:$V$288)-ROW($V$9)+1),COUNTIFS($AC$9:AC10,AC10))))</f>
        <v>ABCTRANS</v>
      </c>
      <c r="AC10" s="55">
        <f>IF(ROWS($AC$9:AC10)&lt;=$AC$5,SMALL($W$9:$W$288,ROWS($AC$9:AC10)),"")</f>
        <v>-7.9754601226993807E-2</v>
      </c>
      <c r="AD10" s="56" t="str">
        <f t="shared" si="6"/>
        <v>ABCTRANS</v>
      </c>
      <c r="AE10" s="57">
        <f t="shared" ref="AE10:AE18" si="16">SMALL($W$9:$W$288,AA10)</f>
        <v>-7.9754601226993807E-2</v>
      </c>
      <c r="AF10" s="57"/>
      <c r="AG10" s="54" t="str" cm="1">
        <f t="array" ref="AG10">IF($AH10="","",INDEX($V$9:$V$288,SMALL(IF($W$9:$W$288=$AH10,ROW($V$9:$V$288)-ROW($V$9)+1),COUNTIFS($AH$9:AH10,AH10))))</f>
        <v>CORNERST</v>
      </c>
      <c r="AH10" s="55">
        <f>IF(ROWS($AH$9:AH10)&lt;=$AH$5,LARGE($W$9:$W$288,ROWS($AH$9:AH10)),"")</f>
        <v>9.2465753424657529E-2</v>
      </c>
      <c r="AJ10" s="56" t="str">
        <f t="shared" si="7"/>
        <v>EUNISELL</v>
      </c>
      <c r="AK10" s="57">
        <f t="shared" ref="AK10:AK18" si="17">SMALL($X$9:$X$288,AA10)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ACCESSCORP</v>
      </c>
      <c r="AQ10" s="58">
        <f t="shared" si="11"/>
        <v>28345250</v>
      </c>
      <c r="AR10" s="58"/>
      <c r="AS10" s="56" t="str">
        <f t="shared" si="12"/>
        <v>ZENITHBANK</v>
      </c>
      <c r="AT10" s="59">
        <f t="shared" si="13"/>
        <v>1067946310.4</v>
      </c>
    </row>
    <row r="11" spans="2:46" x14ac:dyDescent="0.3">
      <c r="B11" s="60" t="s">
        <v>27</v>
      </c>
      <c r="C11" s="41">
        <v>2.9</v>
      </c>
      <c r="D11" s="61">
        <v>2.9</v>
      </c>
      <c r="E11" s="61">
        <v>2.9</v>
      </c>
      <c r="F11" s="42">
        <v>2.9</v>
      </c>
      <c r="G11" s="43">
        <v>0</v>
      </c>
      <c r="H11" s="43">
        <v>0</v>
      </c>
      <c r="I11" s="44">
        <v>25126</v>
      </c>
      <c r="J11" s="62">
        <v>73434.16</v>
      </c>
      <c r="K11" s="46">
        <v>-3.3333333333333326E-2</v>
      </c>
      <c r="L11" s="47"/>
      <c r="N11" s="48" t="str">
        <v>INTENEGINS</v>
      </c>
      <c r="O11" s="49">
        <f t="shared" si="0"/>
        <v>1.94</v>
      </c>
      <c r="P11" s="50" t="str">
        <f t="shared" si="14"/>
        <v>9%</v>
      </c>
      <c r="T11" s="51">
        <f t="shared" si="1"/>
        <v>8.9887640449438155</v>
      </c>
      <c r="V11" s="7" t="str">
        <f t="shared" si="2"/>
        <v>ACADEMY</v>
      </c>
      <c r="W11" s="52">
        <f t="shared" si="15"/>
        <v>0</v>
      </c>
      <c r="X11" s="52">
        <f t="shared" si="3"/>
        <v>-3.3333333333333326E-2</v>
      </c>
      <c r="Y11" s="53">
        <f t="shared" si="4"/>
        <v>25126</v>
      </c>
      <c r="Z11" s="53">
        <f t="shared" si="5"/>
        <v>73434.16</v>
      </c>
      <c r="AA11" s="8">
        <v>3</v>
      </c>
      <c r="AB11" s="54" t="str" cm="1">
        <f t="array" ref="AB11">IF($AC11="","",INDEX($V$9:$V$288,SMALL(IF($W$9:$W$288=$AC11,ROW($V$9:$V$288)-ROW($V$9)+1),COUNTIFS($AC$9:AC11,AC11))))</f>
        <v>DAARCOMM</v>
      </c>
      <c r="AC11" s="55">
        <f>IF(ROWS($AC$9:AC11)&lt;=$AC$5,SMALL($W$9:$W$288,ROWS($AC$9:AC11)),"")</f>
        <v>-7.4626865671641854E-2</v>
      </c>
      <c r="AD11" s="56" t="str">
        <f t="shared" si="6"/>
        <v>DAARCOMM</v>
      </c>
      <c r="AE11" s="57">
        <f t="shared" si="16"/>
        <v>-7.4626865671641854E-2</v>
      </c>
      <c r="AF11" s="57"/>
      <c r="AG11" s="54" t="str" cm="1">
        <f t="array" ref="AG11">IF($AH11="","",INDEX($V$9:$V$288,SMALL(IF($W$9:$W$288=$AH11,ROW($V$9:$V$288)-ROW($V$9)+1),COUNTIFS($AH$9:AH11,AH11))))</f>
        <v>INTENEGINS</v>
      </c>
      <c r="AH11" s="55">
        <f>IF(ROWS($AH$9:AH11)&lt;=$AH$5,LARGE($W$9:$W$288,ROWS($AH$9:AH11)),"")</f>
        <v>8.9887640449438158E-2</v>
      </c>
      <c r="AJ11" s="56" t="str">
        <f t="shared" si="7"/>
        <v>UNIONDICON</v>
      </c>
      <c r="AK11" s="57">
        <f t="shared" si="17"/>
        <v>-0.32638888888888895</v>
      </c>
      <c r="AM11" s="56" t="str">
        <f t="shared" si="8"/>
        <v>HONYFLOUR</v>
      </c>
      <c r="AN11" s="57">
        <f t="shared" si="9"/>
        <v>0.98730158730158735</v>
      </c>
      <c r="AP11" s="56" t="str">
        <f t="shared" si="10"/>
        <v>GTCO</v>
      </c>
      <c r="AQ11" s="58">
        <f t="shared" si="11"/>
        <v>28072476</v>
      </c>
      <c r="AR11" s="58"/>
      <c r="AS11" s="56" t="str">
        <f t="shared" si="12"/>
        <v>ACCESSCORP</v>
      </c>
      <c r="AT11" s="59">
        <f t="shared" si="13"/>
        <v>680914376.29999995</v>
      </c>
    </row>
    <row r="12" spans="2:46" x14ac:dyDescent="0.3">
      <c r="B12" s="60" t="s">
        <v>28</v>
      </c>
      <c r="C12" s="41">
        <v>24.4</v>
      </c>
      <c r="D12" s="41">
        <v>25.5</v>
      </c>
      <c r="E12" s="41">
        <v>23.85</v>
      </c>
      <c r="F12" s="42">
        <v>23.95</v>
      </c>
      <c r="G12" s="43">
        <v>-0.44999999999999929</v>
      </c>
      <c r="H12" s="43">
        <v>-1.8442622950819645</v>
      </c>
      <c r="I12" s="44">
        <v>28345250</v>
      </c>
      <c r="J12" s="62">
        <v>680914376.29999995</v>
      </c>
      <c r="K12" s="46">
        <v>4.1928721174002703E-3</v>
      </c>
      <c r="L12" s="47"/>
      <c r="N12" s="48" t="str">
        <v>SMURFIT</v>
      </c>
      <c r="O12" s="49">
        <f t="shared" si="0"/>
        <v>0.39</v>
      </c>
      <c r="P12" s="50" t="str">
        <f t="shared" si="14"/>
        <v>8.4%</v>
      </c>
      <c r="T12" s="51">
        <f t="shared" si="1"/>
        <v>8.333333333333341</v>
      </c>
      <c r="V12" s="7" t="str">
        <f t="shared" si="2"/>
        <v>ACCESSCORP</v>
      </c>
      <c r="W12" s="52">
        <f t="shared" si="15"/>
        <v>-1.8442622950819644E-2</v>
      </c>
      <c r="X12" s="52">
        <f t="shared" si="3"/>
        <v>4.1928721174002703E-3</v>
      </c>
      <c r="Y12" s="53">
        <f t="shared" si="4"/>
        <v>28345250</v>
      </c>
      <c r="Z12" s="53">
        <f t="shared" si="5"/>
        <v>680914376.29999995</v>
      </c>
      <c r="AA12" s="8">
        <v>4</v>
      </c>
      <c r="AB12" s="54" t="str" cm="1">
        <f t="array" ref="AB12">IF($AC12="","",INDEX($V$9:$V$288,SMALL(IF($W$9:$W$288=$AC12,ROW($V$9:$V$288)-ROW($V$9)+1),COUNTIFS($AC$9:AC12,AC12))))</f>
        <v>GUINEAINS</v>
      </c>
      <c r="AC12" s="55">
        <f>IF(ROWS($AC$9:AC12)&lt;=$AC$5,SMALL($W$9:$W$288,ROWS($AC$9:AC12)),"")</f>
        <v>-7.352941176470594E-2</v>
      </c>
      <c r="AD12" s="56" t="str">
        <f t="shared" si="6"/>
        <v>GUINEAINS</v>
      </c>
      <c r="AE12" s="57">
        <f t="shared" si="16"/>
        <v>-7.352941176470594E-2</v>
      </c>
      <c r="AF12" s="57"/>
      <c r="AG12" s="54" t="str" cm="1">
        <f t="array" ref="AG12">IF($AH12="","",INDEX($V$9:$V$288,SMALL(IF($W$9:$W$288=$AH12,ROW($V$9:$V$288)-ROW($V$9)+1),COUNTIFS($AH$9:AH12,AH12))))</f>
        <v>SMURFIT</v>
      </c>
      <c r="AH12" s="55">
        <f>IF(ROWS($AH$9:AH12)&lt;=$AH$5,LARGE($W$9:$W$288,ROWS($AH$9:AH12)),"")</f>
        <v>8.3333333333333412E-2</v>
      </c>
      <c r="AJ12" s="56" t="str">
        <f t="shared" si="7"/>
        <v>ROYALEX</v>
      </c>
      <c r="AK12" s="57">
        <f t="shared" si="17"/>
        <v>-0.24</v>
      </c>
      <c r="AM12" s="56" t="str">
        <f t="shared" si="8"/>
        <v>SCOA</v>
      </c>
      <c r="AN12" s="57">
        <f t="shared" si="9"/>
        <v>0.97572815533980584</v>
      </c>
      <c r="AP12" s="56" t="str">
        <f t="shared" si="10"/>
        <v>ZENITHBANK</v>
      </c>
      <c r="AQ12" s="58">
        <f t="shared" si="11"/>
        <v>22359726</v>
      </c>
      <c r="AR12" s="58"/>
      <c r="AS12" s="56" t="str">
        <f t="shared" si="12"/>
        <v>FIDELITYBK</v>
      </c>
      <c r="AT12" s="59">
        <f t="shared" si="13"/>
        <v>502175808.80000001</v>
      </c>
    </row>
    <row r="13" spans="2:46" x14ac:dyDescent="0.3">
      <c r="B13" s="60" t="s">
        <v>29</v>
      </c>
      <c r="C13" s="41">
        <v>36.25</v>
      </c>
      <c r="D13" s="61">
        <v>36.25</v>
      </c>
      <c r="E13" s="61">
        <v>35.200000000000003</v>
      </c>
      <c r="F13" s="42">
        <v>35.200000000000003</v>
      </c>
      <c r="G13" s="43">
        <v>-1.0499999999999972</v>
      </c>
      <c r="H13" s="43">
        <v>-2.8965517241379231</v>
      </c>
      <c r="I13" s="44">
        <v>5221940</v>
      </c>
      <c r="J13" s="62">
        <v>186221084.44999999</v>
      </c>
      <c r="K13" s="46">
        <v>0.7128953771289539</v>
      </c>
      <c r="L13" s="47"/>
      <c r="N13" s="48" t="str">
        <v>LASACO</v>
      </c>
      <c r="O13" s="49">
        <f t="shared" si="0"/>
        <v>2.85</v>
      </c>
      <c r="P13" s="50" t="str">
        <f t="shared" si="14"/>
        <v>7.6%</v>
      </c>
      <c r="T13" s="51">
        <f t="shared" si="1"/>
        <v>7.547169811320761</v>
      </c>
      <c r="V13" s="7" t="str">
        <f t="shared" si="2"/>
        <v>AFRIPRUD</v>
      </c>
      <c r="W13" s="52">
        <f t="shared" si="15"/>
        <v>-2.8965517241379232E-2</v>
      </c>
      <c r="X13" s="52">
        <f t="shared" si="3"/>
        <v>0.7128953771289539</v>
      </c>
      <c r="Y13" s="53">
        <f t="shared" si="4"/>
        <v>5221940</v>
      </c>
      <c r="Z13" s="53">
        <f t="shared" si="5"/>
        <v>186221084.44999999</v>
      </c>
      <c r="AA13" s="8">
        <v>5</v>
      </c>
      <c r="AB13" s="54" t="str" cm="1">
        <f t="array" ref="AB13">IF($AC13="","",INDEX($V$9:$V$288,SMALL(IF($W$9:$W$288=$AC13,ROW($V$9:$V$288)-ROW($V$9)+1),COUNTIFS($AC$9:AC13,AC13))))</f>
        <v>ROYALEX</v>
      </c>
      <c r="AC13" s="55">
        <f>IF(ROWS($AC$9:AC13)&lt;=$AC$5,SMALL($W$9:$W$288,ROWS($AC$9:AC13)),"")</f>
        <v>-7.3170731707317013E-2</v>
      </c>
      <c r="AD13" s="56" t="str">
        <f t="shared" si="6"/>
        <v>ROYALEX</v>
      </c>
      <c r="AE13" s="57">
        <f t="shared" si="16"/>
        <v>-7.3170731707317013E-2</v>
      </c>
      <c r="AF13" s="57"/>
      <c r="AG13" s="54" t="str" cm="1">
        <f t="array" ref="AG13">IF($AH13="","",INDEX($V$9:$V$288,SMALL(IF($W$9:$W$288=$AH13,ROW($V$9:$V$288)-ROW($V$9)+1),COUNTIFS($AH$9:AH13,AH13))))</f>
        <v>LASACO</v>
      </c>
      <c r="AH13" s="55">
        <f>IF(ROWS($AH$9:AH13)&lt;=$AH$5,LARGE($W$9:$W$288,ROWS($AH$9:AH13)),"")</f>
        <v>7.5471698113207614E-2</v>
      </c>
      <c r="AJ13" s="56" t="str">
        <f t="shared" si="7"/>
        <v>GUINEAINS</v>
      </c>
      <c r="AK13" s="57">
        <f t="shared" si="17"/>
        <v>-0.22222222222222232</v>
      </c>
      <c r="AM13" s="56" t="str">
        <f t="shared" si="8"/>
        <v>SMURFIT</v>
      </c>
      <c r="AN13" s="57">
        <f t="shared" si="9"/>
        <v>0.95</v>
      </c>
      <c r="AP13" s="56" t="str">
        <f t="shared" si="10"/>
        <v>UNIVINSURE</v>
      </c>
      <c r="AQ13" s="58">
        <f t="shared" si="11"/>
        <v>16194260</v>
      </c>
      <c r="AR13" s="58"/>
      <c r="AS13" s="56" t="str">
        <f t="shared" si="12"/>
        <v>SEPLAT</v>
      </c>
      <c r="AT13" s="59">
        <f t="shared" si="13"/>
        <v>409194450</v>
      </c>
    </row>
    <row r="14" spans="2:46" x14ac:dyDescent="0.3">
      <c r="B14" s="60" t="s">
        <v>30</v>
      </c>
      <c r="C14" s="41">
        <v>1.64</v>
      </c>
      <c r="D14" s="41">
        <v>1.67</v>
      </c>
      <c r="E14" s="41">
        <v>1.63</v>
      </c>
      <c r="F14" s="42">
        <v>1.65</v>
      </c>
      <c r="G14" s="43">
        <v>1.0000000000000009E-2</v>
      </c>
      <c r="H14" s="43">
        <v>0.60975609756097615</v>
      </c>
      <c r="I14" s="44">
        <v>5734974</v>
      </c>
      <c r="J14" s="62">
        <v>9449099.9199999999</v>
      </c>
      <c r="K14" s="46">
        <v>0.15384615384615374</v>
      </c>
      <c r="L14" s="47"/>
      <c r="N14" s="48" t="str">
        <v>SOVRENINS</v>
      </c>
      <c r="O14" s="49">
        <f t="shared" si="0"/>
        <v>1.06</v>
      </c>
      <c r="P14" s="50" t="str">
        <f t="shared" si="14"/>
        <v>6.1%</v>
      </c>
      <c r="T14" s="51">
        <f t="shared" si="1"/>
        <v>6.0000000000000053</v>
      </c>
      <c r="V14" s="7" t="str">
        <f t="shared" si="2"/>
        <v>AIICO</v>
      </c>
      <c r="W14" s="52">
        <f t="shared" si="15"/>
        <v>6.0975609756097615E-3</v>
      </c>
      <c r="X14" s="52">
        <f t="shared" si="3"/>
        <v>0.15384615384615374</v>
      </c>
      <c r="Y14" s="53">
        <f t="shared" si="4"/>
        <v>5734974</v>
      </c>
      <c r="Z14" s="53">
        <f t="shared" si="5"/>
        <v>9449099.9199999999</v>
      </c>
      <c r="AA14" s="8">
        <v>6</v>
      </c>
      <c r="AB14" s="54" t="str" cm="1">
        <f t="array" ref="AB14">IF($AC14="","",INDEX($V$9:$V$288,SMALL(IF($W$9:$W$288=$AC14,ROW($V$9:$V$288)-ROW($V$9)+1),COUNTIFS($AC$9:AC14,AC14))))</f>
        <v>PRESTIGE</v>
      </c>
      <c r="AC14" s="55">
        <f>IF(ROWS($AC$9:AC14)&lt;=$AC$5,SMALL($W$9:$W$288,ROWS($AC$9:AC14)),"")</f>
        <v>-6.1403508771929689E-2</v>
      </c>
      <c r="AD14" s="56" t="str">
        <f t="shared" si="6"/>
        <v>PRESTIGE</v>
      </c>
      <c r="AE14" s="57">
        <f t="shared" si="16"/>
        <v>-6.1403508771929689E-2</v>
      </c>
      <c r="AF14" s="57"/>
      <c r="AG14" s="54" t="str" cm="1">
        <f t="array" ref="AG14">IF($AH14="","",INDEX($V$9:$V$288,SMALL(IF($W$9:$W$288=$AH14,ROW($V$9:$V$288)-ROW($V$9)+1),COUNTIFS($AH$9:AH14,AH14))))</f>
        <v>SOVRENINS</v>
      </c>
      <c r="AH14" s="55">
        <f>IF(ROWS($AH$9:AH14)&lt;=$AH$5,LARGE($W$9:$W$288,ROWS($AH$9:AH14)),"")</f>
        <v>6.0000000000000053E-2</v>
      </c>
      <c r="AJ14" s="56" t="str">
        <f t="shared" si="7"/>
        <v>DEAPCAP</v>
      </c>
      <c r="AK14" s="57">
        <f t="shared" si="17"/>
        <v>-0.19491525423728817</v>
      </c>
      <c r="AM14" s="56" t="str">
        <f t="shared" si="8"/>
        <v>AFRIPRUD</v>
      </c>
      <c r="AN14" s="57">
        <f t="shared" si="9"/>
        <v>0.7128953771289539</v>
      </c>
      <c r="AP14" s="56" t="str">
        <f t="shared" si="10"/>
        <v>SOVRENINS</v>
      </c>
      <c r="AQ14" s="58">
        <f t="shared" si="11"/>
        <v>15540197</v>
      </c>
      <c r="AR14" s="58"/>
      <c r="AS14" s="56" t="str">
        <f t="shared" si="12"/>
        <v>MTNN</v>
      </c>
      <c r="AT14" s="59">
        <f t="shared" si="13"/>
        <v>366353615.69999999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17</v>
      </c>
      <c r="J15" s="62">
        <v>40332.5</v>
      </c>
      <c r="K15" s="46">
        <v>0</v>
      </c>
      <c r="L15" s="47"/>
      <c r="N15" s="48" t="str">
        <v>UPDCREIT</v>
      </c>
      <c r="O15" s="49">
        <f t="shared" si="0"/>
        <v>6.25</v>
      </c>
      <c r="P15" s="50" t="str">
        <f>IF($T$8="change",ROUNDUP((T15*1),1)&amp;"%",IF($T$8="YTD",ROUNDUP((T15*100),0)&amp;"%",T15))</f>
        <v>6%</v>
      </c>
      <c r="T15" s="51">
        <f t="shared" si="1"/>
        <v>5.9322033898305024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17</v>
      </c>
      <c r="Z15" s="53">
        <f t="shared" si="5"/>
        <v>40332.5</v>
      </c>
      <c r="AA15" s="8">
        <v>7</v>
      </c>
      <c r="AB15" s="54" t="str" cm="1">
        <f t="array" ref="AB15">IF($AC15="","",INDEX($V$9:$V$288,SMALL(IF($W$9:$W$288=$AC15,ROW($V$9:$V$288)-ROW($V$9)+1),COUNTIFS($AC$9:AC15,AC15))))</f>
        <v>LINKASSURE</v>
      </c>
      <c r="AC15" s="55">
        <f>IF(ROWS($AC$9:AC15)&lt;=$AC$5,SMALL($W$9:$W$288,ROWS($AC$9:AC15)),"")</f>
        <v>-5.0000000000000044E-2</v>
      </c>
      <c r="AD15" s="56" t="str">
        <f t="shared" si="6"/>
        <v>LINKASSURE</v>
      </c>
      <c r="AE15" s="57">
        <f t="shared" si="16"/>
        <v>-5.0000000000000044E-2</v>
      </c>
      <c r="AF15" s="57"/>
      <c r="AG15" s="54" t="str" cm="1">
        <f t="array" ref="AG15">IF($AH15="","",INDEX($V$9:$V$288,SMALL(IF($W$9:$W$288=$AH15,ROW($V$9:$V$288)-ROW($V$9)+1),COUNTIFS($AH$9:AH15,AH15))))</f>
        <v>UPDCREIT</v>
      </c>
      <c r="AH15" s="55">
        <f>IF(ROWS($AH$9:AH15)&lt;=$AH$5,LARGE($W$9:$W$288,ROWS($AH$9:AH15)),"")</f>
        <v>5.9322033898305024E-2</v>
      </c>
      <c r="AJ15" s="56" t="str">
        <f t="shared" si="7"/>
        <v>LEARNAFRCA</v>
      </c>
      <c r="AK15" s="57">
        <f t="shared" si="17"/>
        <v>-0.19333333333333336</v>
      </c>
      <c r="AM15" s="56" t="str">
        <f t="shared" si="8"/>
        <v>UPDC</v>
      </c>
      <c r="AN15" s="57">
        <f t="shared" si="9"/>
        <v>0.69811320754716988</v>
      </c>
      <c r="AP15" s="56" t="str">
        <f t="shared" si="10"/>
        <v>TANTALIZER</v>
      </c>
      <c r="AQ15" s="58">
        <f t="shared" si="11"/>
        <v>9425295</v>
      </c>
      <c r="AR15" s="58"/>
      <c r="AS15" s="56" t="str">
        <f t="shared" si="12"/>
        <v>UBA</v>
      </c>
      <c r="AT15" s="59">
        <f t="shared" si="13"/>
        <v>346050609.85000002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1242</v>
      </c>
      <c r="J16" s="62">
        <v>8153.7</v>
      </c>
      <c r="K16" s="46">
        <v>0</v>
      </c>
      <c r="L16" s="47"/>
      <c r="N16" s="48" t="str">
        <v>ETI</v>
      </c>
      <c r="O16" s="49">
        <f t="shared" si="0"/>
        <v>29.4</v>
      </c>
      <c r="P16" s="50" t="str">
        <f t="shared" ref="P16:P24" si="18">IF($T$8="change",ROUNDUP((T16*1),1)&amp;"%",IF($T$8="YTD",ROUNDUP((T16*100),0)&amp;"%",T16))</f>
        <v>4.7%</v>
      </c>
      <c r="T16" s="51">
        <f t="shared" si="1"/>
        <v>4.6263345195729437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1242</v>
      </c>
      <c r="Z16" s="53">
        <f t="shared" si="5"/>
        <v>8153.7</v>
      </c>
      <c r="AA16" s="8">
        <v>8</v>
      </c>
      <c r="AB16" s="54" t="str" cm="1">
        <f t="array" ref="AB16">IF($AC16="","",INDEX($V$9:$V$288,SMALL(IF($W$9:$W$288=$AC16,ROW($V$9:$V$288)-ROW($V$9)+1),COUNTIFS($AC$9:AC16,AC16))))</f>
        <v>MTNN</v>
      </c>
      <c r="AC16" s="55">
        <f>IF(ROWS($AC$9:AC16)&lt;=$AC$5,SMALL($W$9:$W$288,ROWS($AC$9:AC16)),"")</f>
        <v>-4.2220484753713879E-2</v>
      </c>
      <c r="AD16" s="56" t="str">
        <f t="shared" si="6"/>
        <v>MTNN</v>
      </c>
      <c r="AE16" s="57">
        <f t="shared" si="16"/>
        <v>-4.2220484753713879E-2</v>
      </c>
      <c r="AF16" s="57"/>
      <c r="AG16" s="54" t="str" cm="1">
        <f t="array" ref="AG16">IF($AH16="","",INDEX($V$9:$V$288,SMALL(IF($W$9:$W$288=$AH16,ROW($V$9:$V$288)-ROW($V$9)+1),COUNTIFS($AH$9:AH16,AH16))))</f>
        <v>ETI</v>
      </c>
      <c r="AH16" s="55">
        <f>IF(ROWS($AH$9:AH16)&lt;=$AH$5,LARGE($W$9:$W$288,ROWS($AH$9:AH16)),"")</f>
        <v>4.6263345195729437E-2</v>
      </c>
      <c r="AJ16" s="56" t="str">
        <f t="shared" si="7"/>
        <v>VERITASKAP</v>
      </c>
      <c r="AK16" s="57">
        <f t="shared" si="17"/>
        <v>-0.19117647058823528</v>
      </c>
      <c r="AM16" s="56" t="str">
        <f t="shared" si="8"/>
        <v>PRESCO</v>
      </c>
      <c r="AN16" s="57">
        <f t="shared" si="9"/>
        <v>0.65263157894736845</v>
      </c>
      <c r="AP16" s="56" t="str">
        <f t="shared" si="10"/>
        <v>UBA</v>
      </c>
      <c r="AQ16" s="58">
        <f t="shared" si="11"/>
        <v>9206622</v>
      </c>
      <c r="AR16" s="58"/>
      <c r="AS16" s="56" t="str">
        <f t="shared" si="12"/>
        <v>ARADEL</v>
      </c>
      <c r="AT16" s="59">
        <f t="shared" si="13"/>
        <v>218071605.40000001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401555</v>
      </c>
      <c r="J17" s="62">
        <v>218071605.40000001</v>
      </c>
      <c r="K17" s="46">
        <v>-0.10535117056856191</v>
      </c>
      <c r="L17" s="47"/>
      <c r="N17" s="48" t="str">
        <v>CONHALLPLC</v>
      </c>
      <c r="O17" s="49">
        <f t="shared" si="0"/>
        <v>3.7</v>
      </c>
      <c r="P17" s="50" t="str">
        <f t="shared" si="18"/>
        <v>4.6%</v>
      </c>
      <c r="T17" s="51">
        <f t="shared" si="1"/>
        <v>4.5197740112994396</v>
      </c>
      <c r="V17" s="7" t="str">
        <f t="shared" si="2"/>
        <v>ARADEL</v>
      </c>
      <c r="W17" s="52">
        <f t="shared" si="15"/>
        <v>0</v>
      </c>
      <c r="X17" s="52">
        <f t="shared" si="3"/>
        <v>-0.10535117056856191</v>
      </c>
      <c r="Y17" s="53">
        <f t="shared" si="4"/>
        <v>401555</v>
      </c>
      <c r="Z17" s="53">
        <f t="shared" si="5"/>
        <v>218071605.40000001</v>
      </c>
      <c r="AA17" s="8">
        <v>9</v>
      </c>
      <c r="AB17" s="54" t="str" cm="1">
        <f t="array" ref="AB17">IF($AC17="","",INDEX($V$9:$V$288,SMALL(IF($W$9:$W$288=$AC17,ROW($V$9:$V$288)-ROW($V$9)+1),COUNTIFS($AC$9:AC17,AC17))))</f>
        <v>JAIZBANK</v>
      </c>
      <c r="AC17" s="55">
        <f>IF(ROWS($AC$9:AC17)&lt;=$AC$5,SMALL($W$9:$W$288,ROWS($AC$9:AC17)),"")</f>
        <v>-4.0579710144927568E-2</v>
      </c>
      <c r="AD17" s="56" t="str">
        <f t="shared" si="6"/>
        <v>JAIZBANK</v>
      </c>
      <c r="AE17" s="57">
        <f t="shared" si="16"/>
        <v>-4.0579710144927568E-2</v>
      </c>
      <c r="AF17" s="57"/>
      <c r="AG17" s="54" t="str" cm="1">
        <f t="array" ref="AG17">IF($AH17="","",INDEX($V$9:$V$288,SMALL(IF($W$9:$W$288=$AH17,ROW($V$9:$V$288)-ROW($V$9)+1),COUNTIFS($AH$9:AH17,AH17))))</f>
        <v>CONHALLPLC</v>
      </c>
      <c r="AH17" s="55">
        <f>IF(ROWS($AH$9:AH17)&lt;=$AH$5,LARGE($W$9:$W$288,ROWS($AH$9:AH17)),"")</f>
        <v>4.5197740112994399E-2</v>
      </c>
      <c r="AJ17" s="56" t="str">
        <f t="shared" si="7"/>
        <v>MECURE</v>
      </c>
      <c r="AK17" s="57">
        <f t="shared" si="17"/>
        <v>-0.19064748201438853</v>
      </c>
      <c r="AM17" s="56" t="str">
        <f t="shared" si="8"/>
        <v>NNFM</v>
      </c>
      <c r="AN17" s="57">
        <f t="shared" si="9"/>
        <v>0.65261958997722092</v>
      </c>
      <c r="AP17" s="56" t="str">
        <f t="shared" si="10"/>
        <v>LIVESTOCK</v>
      </c>
      <c r="AQ17" s="58">
        <f t="shared" si="11"/>
        <v>8346210</v>
      </c>
      <c r="AR17" s="58"/>
      <c r="AS17" s="56" t="str">
        <f t="shared" si="12"/>
        <v>NGXGROUP</v>
      </c>
      <c r="AT17" s="59">
        <f t="shared" si="13"/>
        <v>216422394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6209</v>
      </c>
      <c r="J18" s="62">
        <v>12820.81</v>
      </c>
      <c r="K18" s="46">
        <v>0.14835164835164827</v>
      </c>
      <c r="L18" s="47"/>
      <c r="N18" s="48" t="str">
        <v>TANTALIZER</v>
      </c>
      <c r="O18" s="49">
        <f t="shared" si="0"/>
        <v>2.86</v>
      </c>
      <c r="P18" s="50" t="str">
        <f t="shared" si="18"/>
        <v>4%</v>
      </c>
      <c r="T18" s="51">
        <f t="shared" si="1"/>
        <v>3.9999999999999951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6209</v>
      </c>
      <c r="Z18" s="53">
        <f t="shared" si="5"/>
        <v>12820.81</v>
      </c>
      <c r="AA18" s="8">
        <v>10</v>
      </c>
      <c r="AB18" s="54" t="str" cm="1">
        <f t="array" ref="AB18">IF($AC18="","",INDEX($V$9:$V$288,SMALL(IF($W$9:$W$288=$AC18,ROW($V$9:$V$288)-ROW($V$9)+1),COUNTIFS($AC$9:AC18,AC18))))</f>
        <v>RTBRISCOE</v>
      </c>
      <c r="AC18" s="55">
        <f>IF(ROWS($AC$9:AC18)&lt;=$AC$5,SMALL($W$9:$W$288,ROWS($AC$9:AC18)),"")</f>
        <v>-3.0769230769230792E-2</v>
      </c>
      <c r="AD18" s="56" t="str">
        <f t="shared" si="6"/>
        <v>RTBRISCOE</v>
      </c>
      <c r="AE18" s="57">
        <f t="shared" si="16"/>
        <v>-3.0769230769230792E-2</v>
      </c>
      <c r="AF18" s="57"/>
      <c r="AG18" s="54" t="str" cm="1">
        <f t="array" ref="AG18">IF($AH18="","",INDEX($V$9:$V$288,SMALL(IF($W$9:$W$288=$AH18,ROW($V$9:$V$288)-ROW($V$9)+1),COUNTIFS($AH$9:AH18,AH18))))</f>
        <v>TANTALIZER</v>
      </c>
      <c r="AH18" s="55">
        <f>IF(ROWS($AH$9:AH18)&lt;=$AH$5,LARGE($W$9:$W$288,ROWS($AH$9:AH18)),"")</f>
        <v>3.9999999999999952E-2</v>
      </c>
      <c r="AJ18" s="56" t="str">
        <f t="shared" si="7"/>
        <v>MORISON</v>
      </c>
      <c r="AK18" s="57">
        <f t="shared" si="17"/>
        <v>-0.18952618453865333</v>
      </c>
      <c r="AM18" s="56" t="str">
        <f t="shared" si="8"/>
        <v>VITAFOAM</v>
      </c>
      <c r="AN18" s="57">
        <f t="shared" si="9"/>
        <v>0.62391304347826093</v>
      </c>
      <c r="AP18" s="56" t="str">
        <f t="shared" si="10"/>
        <v>PRESTIGE</v>
      </c>
      <c r="AQ18" s="58">
        <f t="shared" si="11"/>
        <v>8316956</v>
      </c>
      <c r="AR18" s="58"/>
      <c r="AS18" s="56" t="str">
        <f t="shared" si="12"/>
        <v>AFRIPRUD</v>
      </c>
      <c r="AT18" s="59">
        <f t="shared" si="13"/>
        <v>186221084.44999999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78813</v>
      </c>
      <c r="J19" s="62">
        <v>1630044.8</v>
      </c>
      <c r="K19" s="46">
        <v>4.4999999999999929E-2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4.4999999999999929E-2</v>
      </c>
      <c r="Y19" s="53">
        <f t="shared" si="4"/>
        <v>78813</v>
      </c>
      <c r="Z19" s="53">
        <f t="shared" si="5"/>
        <v>1630044.8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111613</v>
      </c>
      <c r="J20" s="62">
        <v>10416720.300000001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111613</v>
      </c>
      <c r="Z20" s="53">
        <f t="shared" si="5"/>
        <v>10416720.300000001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106705</v>
      </c>
      <c r="J21" s="62">
        <v>8931208.5</v>
      </c>
      <c r="K21" s="46">
        <v>0</v>
      </c>
      <c r="L21" s="47"/>
      <c r="N21" s="65">
        <f>COUNTIF($H$9:$H$249,"&gt;0.00")</f>
        <v>23</v>
      </c>
      <c r="O21" s="65">
        <f>COUNTIF($H$9:$H$251,"&lt;0.00")</f>
        <v>31</v>
      </c>
      <c r="P21" s="65">
        <f>COUNTIF($H$9:$H$220,"=0.00")</f>
        <v>73</v>
      </c>
      <c r="Q21" s="66">
        <f>N21/O21</f>
        <v>0.74193548387096775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106705</v>
      </c>
      <c r="Z21" s="53">
        <f t="shared" si="5"/>
        <v>8931208.5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6126</v>
      </c>
      <c r="J22" s="62">
        <v>2304601.2000000002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6126</v>
      </c>
      <c r="Z22" s="53">
        <f t="shared" si="5"/>
        <v>2304601.2000000002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400209</v>
      </c>
      <c r="J23" s="62">
        <v>9379972.6999999993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400209</v>
      </c>
      <c r="Z23" s="53">
        <f t="shared" si="5"/>
        <v>9379972.6999999993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10535</v>
      </c>
      <c r="J24" s="62">
        <v>458101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10535</v>
      </c>
      <c r="Z24" s="53">
        <f t="shared" si="5"/>
        <v>458101</v>
      </c>
      <c r="AG24" s="57"/>
      <c r="AH24" s="57"/>
      <c r="AI24" s="67"/>
    </row>
    <row r="25" spans="2:46" x14ac:dyDescent="0.3">
      <c r="B25" s="60" t="s">
        <v>45</v>
      </c>
      <c r="C25" s="41">
        <v>2.81</v>
      </c>
      <c r="D25" s="41">
        <v>2.75</v>
      </c>
      <c r="E25" s="41">
        <v>2.68</v>
      </c>
      <c r="F25" s="42">
        <v>2.75</v>
      </c>
      <c r="G25" s="43">
        <v>-6.0000000000000053E-2</v>
      </c>
      <c r="H25" s="43">
        <v>-2.1352313167259807</v>
      </c>
      <c r="I25" s="44">
        <v>1410192</v>
      </c>
      <c r="J25" s="62">
        <v>3847632.7</v>
      </c>
      <c r="K25" s="46">
        <v>0.18534482758620707</v>
      </c>
      <c r="L25" s="47"/>
      <c r="V25" s="7" t="str">
        <f t="shared" si="2"/>
        <v>CAVERTON</v>
      </c>
      <c r="W25" s="52">
        <f t="shared" si="15"/>
        <v>-2.1352313167259808E-2</v>
      </c>
      <c r="X25" s="52">
        <f t="shared" si="3"/>
        <v>0.18534482758620707</v>
      </c>
      <c r="Y25" s="53">
        <f t="shared" si="4"/>
        <v>1410192</v>
      </c>
      <c r="Z25" s="53">
        <f t="shared" si="5"/>
        <v>3847632.7</v>
      </c>
      <c r="AG25" s="57"/>
      <c r="AH25" s="57"/>
      <c r="AI25" s="67"/>
    </row>
    <row r="26" spans="2:46" x14ac:dyDescent="0.3">
      <c r="B26" s="60" t="s">
        <v>46</v>
      </c>
      <c r="C26" s="41">
        <v>3.85</v>
      </c>
      <c r="D26" s="61">
        <v>3.85</v>
      </c>
      <c r="E26" s="61">
        <v>3.85</v>
      </c>
      <c r="F26" s="42">
        <v>3.85</v>
      </c>
      <c r="G26" s="43">
        <v>0</v>
      </c>
      <c r="H26" s="43">
        <v>0</v>
      </c>
      <c r="I26" s="44">
        <v>3611506</v>
      </c>
      <c r="J26" s="62">
        <v>13914242</v>
      </c>
      <c r="K26" s="46">
        <v>1.049868766404205E-2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1.049868766404205E-2</v>
      </c>
      <c r="Y26" s="53">
        <f t="shared" si="4"/>
        <v>3611506</v>
      </c>
      <c r="Z26" s="53">
        <f t="shared" si="5"/>
        <v>13914242</v>
      </c>
      <c r="AG26" s="57"/>
      <c r="AH26" s="57"/>
      <c r="AI26" s="67"/>
    </row>
    <row r="27" spans="2:46" x14ac:dyDescent="0.3">
      <c r="B27" s="60" t="s">
        <v>47</v>
      </c>
      <c r="C27" s="41">
        <v>2.11</v>
      </c>
      <c r="D27" s="61">
        <v>2.15</v>
      </c>
      <c r="E27" s="61">
        <v>2.1</v>
      </c>
      <c r="F27" s="42">
        <v>2.15</v>
      </c>
      <c r="G27" s="43">
        <v>4.0000000000000036E-2</v>
      </c>
      <c r="H27" s="43">
        <v>1.8957345971563999</v>
      </c>
      <c r="I27" s="44">
        <v>8268419</v>
      </c>
      <c r="J27" s="62">
        <v>17593674.010000002</v>
      </c>
      <c r="K27" s="46">
        <v>8.040201005025116E-2</v>
      </c>
      <c r="L27" s="47"/>
      <c r="V27" s="7" t="str">
        <f t="shared" si="2"/>
        <v>CHAMS</v>
      </c>
      <c r="W27" s="52">
        <f t="shared" si="15"/>
        <v>1.8957345971564E-2</v>
      </c>
      <c r="X27" s="52">
        <f t="shared" si="3"/>
        <v>8.040201005025116E-2</v>
      </c>
      <c r="Y27" s="53">
        <f t="shared" si="4"/>
        <v>8268419</v>
      </c>
      <c r="Z27" s="53">
        <f t="shared" si="5"/>
        <v>17593674.010000002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26339</v>
      </c>
      <c r="J28" s="62">
        <v>217930.15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26339</v>
      </c>
      <c r="Z28" s="53">
        <f t="shared" si="5"/>
        <v>217930.15</v>
      </c>
      <c r="AG28" s="57"/>
      <c r="AH28" s="57"/>
      <c r="AI28" s="67"/>
    </row>
    <row r="29" spans="2:46" x14ac:dyDescent="0.3">
      <c r="B29" s="60" t="s">
        <v>49</v>
      </c>
      <c r="C29" s="41">
        <v>4</v>
      </c>
      <c r="D29" s="41">
        <v>3.99</v>
      </c>
      <c r="E29" s="41">
        <v>3.99</v>
      </c>
      <c r="F29" s="42">
        <v>3.99</v>
      </c>
      <c r="G29" s="43">
        <v>-9.9999999999997868E-3</v>
      </c>
      <c r="H29" s="43">
        <v>-0.24999999999999467</v>
      </c>
      <c r="I29" s="44">
        <v>394730</v>
      </c>
      <c r="J29" s="62">
        <v>1518335.69</v>
      </c>
      <c r="K29" s="46">
        <v>5.8355437665782439E-2</v>
      </c>
      <c r="L29" s="47"/>
      <c r="V29" s="7" t="str">
        <f t="shared" si="2"/>
        <v>CILEASING</v>
      </c>
      <c r="W29" s="52">
        <f t="shared" si="15"/>
        <v>-2.4999999999999467E-3</v>
      </c>
      <c r="X29" s="52">
        <f t="shared" si="3"/>
        <v>5.8355437665782439E-2</v>
      </c>
      <c r="Y29" s="53">
        <f t="shared" si="4"/>
        <v>394730</v>
      </c>
      <c r="Z29" s="53">
        <f t="shared" si="5"/>
        <v>1518335.69</v>
      </c>
      <c r="AG29" s="57"/>
      <c r="AH29" s="57"/>
      <c r="AI29" s="67"/>
    </row>
    <row r="30" spans="2:46" x14ac:dyDescent="0.3">
      <c r="B30" s="60" t="s">
        <v>50</v>
      </c>
      <c r="C30" s="41">
        <v>3.54</v>
      </c>
      <c r="D30" s="41">
        <v>3.7</v>
      </c>
      <c r="E30" s="41">
        <v>3.55</v>
      </c>
      <c r="F30" s="42">
        <v>3.7</v>
      </c>
      <c r="G30" s="43">
        <v>0.16000000000000014</v>
      </c>
      <c r="H30" s="43">
        <v>4.5197740112994396</v>
      </c>
      <c r="I30" s="44">
        <v>3185597</v>
      </c>
      <c r="J30" s="62">
        <v>11657263.58</v>
      </c>
      <c r="K30" s="46">
        <v>7.2463768115942129E-2</v>
      </c>
      <c r="L30" s="47"/>
      <c r="V30" s="7" t="str">
        <f t="shared" si="2"/>
        <v>CONHALLPLC</v>
      </c>
      <c r="W30" s="52">
        <f t="shared" si="15"/>
        <v>4.5197740112994399E-2</v>
      </c>
      <c r="X30" s="52">
        <f t="shared" si="3"/>
        <v>7.2463768115942129E-2</v>
      </c>
      <c r="Y30" s="53">
        <f t="shared" si="4"/>
        <v>3185597</v>
      </c>
      <c r="Z30" s="53">
        <f t="shared" si="5"/>
        <v>11657263.58</v>
      </c>
      <c r="AG30" s="57"/>
      <c r="AH30" s="57"/>
      <c r="AI30" s="67"/>
    </row>
    <row r="31" spans="2:46" x14ac:dyDescent="0.3">
      <c r="B31" s="60" t="s">
        <v>51</v>
      </c>
      <c r="C31" s="41">
        <v>368</v>
      </c>
      <c r="D31" s="41">
        <v>368</v>
      </c>
      <c r="E31" s="41">
        <v>368</v>
      </c>
      <c r="F31" s="42">
        <v>368</v>
      </c>
      <c r="G31" s="43">
        <v>0</v>
      </c>
      <c r="H31" s="43">
        <v>0</v>
      </c>
      <c r="I31" s="44">
        <v>1315</v>
      </c>
      <c r="J31" s="62">
        <v>435528</v>
      </c>
      <c r="K31" s="46">
        <v>-4.9586776859504078E-2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-4.9586776859504078E-2</v>
      </c>
      <c r="Y31" s="53">
        <f t="shared" si="4"/>
        <v>1315</v>
      </c>
      <c r="Z31" s="53">
        <f t="shared" si="5"/>
        <v>435528</v>
      </c>
    </row>
    <row r="32" spans="2:46" x14ac:dyDescent="0.3">
      <c r="B32" s="60" t="s">
        <v>52</v>
      </c>
      <c r="C32" s="41">
        <v>2.92</v>
      </c>
      <c r="D32" s="61">
        <v>3.19</v>
      </c>
      <c r="E32" s="61">
        <v>2.93</v>
      </c>
      <c r="F32" s="42">
        <v>3.19</v>
      </c>
      <c r="G32" s="43">
        <v>0.27</v>
      </c>
      <c r="H32" s="43">
        <v>9.2465753424657535</v>
      </c>
      <c r="I32" s="44">
        <v>5900019</v>
      </c>
      <c r="J32" s="62">
        <v>17781364.390000001</v>
      </c>
      <c r="K32" s="46">
        <v>-0.11388888888888893</v>
      </c>
      <c r="L32" s="47"/>
      <c r="V32" s="7" t="str">
        <f t="shared" si="2"/>
        <v>CORNERST</v>
      </c>
      <c r="W32" s="52">
        <f t="shared" si="15"/>
        <v>9.2465753424657529E-2</v>
      </c>
      <c r="X32" s="52">
        <f t="shared" si="3"/>
        <v>-0.11388888888888893</v>
      </c>
      <c r="Y32" s="53">
        <f t="shared" si="4"/>
        <v>5900019</v>
      </c>
      <c r="Z32" s="53">
        <f t="shared" si="5"/>
        <v>17781364.390000001</v>
      </c>
    </row>
    <row r="33" spans="2:26" x14ac:dyDescent="0.3">
      <c r="B33" s="60" t="s">
        <v>53</v>
      </c>
      <c r="C33" s="41">
        <v>19.850000000000001</v>
      </c>
      <c r="D33" s="61">
        <v>20</v>
      </c>
      <c r="E33" s="61">
        <v>19.899999999999999</v>
      </c>
      <c r="F33" s="42">
        <v>20</v>
      </c>
      <c r="G33" s="43">
        <v>0.14999999999999858</v>
      </c>
      <c r="H33" s="43">
        <v>0.75566750629722201</v>
      </c>
      <c r="I33" s="44">
        <v>1044642</v>
      </c>
      <c r="J33" s="62">
        <v>20695374.300000001</v>
      </c>
      <c r="K33" s="46">
        <v>0.16959064327485374</v>
      </c>
      <c r="V33" s="7" t="str">
        <f t="shared" si="2"/>
        <v>CUSTODIAN</v>
      </c>
      <c r="W33" s="52">
        <f t="shared" si="15"/>
        <v>7.55667506297222E-3</v>
      </c>
      <c r="X33" s="52">
        <f t="shared" si="3"/>
        <v>0.16959064327485374</v>
      </c>
      <c r="Y33" s="53">
        <f t="shared" si="4"/>
        <v>1044642</v>
      </c>
      <c r="Z33" s="53">
        <f t="shared" si="5"/>
        <v>20695374.300000001</v>
      </c>
    </row>
    <row r="34" spans="2:26" x14ac:dyDescent="0.3">
      <c r="B34" s="60" t="s">
        <v>54</v>
      </c>
      <c r="C34" s="41">
        <v>2.4</v>
      </c>
      <c r="D34" s="41">
        <v>2.48</v>
      </c>
      <c r="E34" s="41">
        <v>2.38</v>
      </c>
      <c r="F34" s="42">
        <v>2.38</v>
      </c>
      <c r="G34" s="43">
        <v>-2.0000000000000018E-2</v>
      </c>
      <c r="H34" s="43">
        <v>-0.83333333333333415</v>
      </c>
      <c r="I34" s="44">
        <v>3257474</v>
      </c>
      <c r="J34" s="62">
        <v>7921132.6200000001</v>
      </c>
      <c r="K34" s="46">
        <v>3.4782608695652195E-2</v>
      </c>
      <c r="L34" s="47"/>
      <c r="V34" s="7" t="str">
        <f t="shared" si="2"/>
        <v>CUTIX</v>
      </c>
      <c r="W34" s="52">
        <f t="shared" si="15"/>
        <v>-8.3333333333333419E-3</v>
      </c>
      <c r="X34" s="52">
        <f t="shared" si="3"/>
        <v>3.4782608695652195E-2</v>
      </c>
      <c r="Y34" s="53">
        <f t="shared" si="4"/>
        <v>3257474</v>
      </c>
      <c r="Z34" s="53">
        <f t="shared" si="5"/>
        <v>7921132.6200000001</v>
      </c>
    </row>
    <row r="35" spans="2:26" x14ac:dyDescent="0.3">
      <c r="B35" s="60" t="s">
        <v>55</v>
      </c>
      <c r="C35" s="41">
        <v>8.3000000000000007</v>
      </c>
      <c r="D35" s="61">
        <v>8.85</v>
      </c>
      <c r="E35" s="61">
        <v>8</v>
      </c>
      <c r="F35" s="42">
        <v>8.4</v>
      </c>
      <c r="G35" s="43">
        <v>9.9999999999999645E-2</v>
      </c>
      <c r="H35" s="43">
        <v>1.2048192771084292</v>
      </c>
      <c r="I35" s="44">
        <v>1987219</v>
      </c>
      <c r="J35" s="62">
        <v>16567393.800000001</v>
      </c>
      <c r="K35" s="46">
        <v>9.0909090909090828E-2</v>
      </c>
      <c r="L35" s="47"/>
      <c r="V35" s="7" t="str">
        <f t="shared" si="2"/>
        <v>CWG</v>
      </c>
      <c r="W35" s="52">
        <f t="shared" si="15"/>
        <v>1.2048192771084291E-2</v>
      </c>
      <c r="X35" s="52">
        <f t="shared" si="3"/>
        <v>9.0909090909090828E-2</v>
      </c>
      <c r="Y35" s="53">
        <f t="shared" si="4"/>
        <v>1987219</v>
      </c>
      <c r="Z35" s="53">
        <f t="shared" si="5"/>
        <v>16567393.800000001</v>
      </c>
    </row>
    <row r="36" spans="2:26" x14ac:dyDescent="0.3">
      <c r="B36" s="60" t="s">
        <v>56</v>
      </c>
      <c r="C36" s="41">
        <v>0.67</v>
      </c>
      <c r="D36" s="61">
        <v>0.66</v>
      </c>
      <c r="E36" s="61">
        <v>0.62</v>
      </c>
      <c r="F36" s="42">
        <v>0.62</v>
      </c>
      <c r="G36" s="43">
        <v>-5.0000000000000044E-2</v>
      </c>
      <c r="H36" s="43">
        <v>-7.4626865671641855</v>
      </c>
      <c r="I36" s="44">
        <v>945110</v>
      </c>
      <c r="J36" s="62">
        <v>613722.99</v>
      </c>
      <c r="K36" s="46">
        <v>-1.5873015873015928E-2</v>
      </c>
      <c r="L36" s="47"/>
      <c r="V36" s="7" t="str">
        <f t="shared" si="2"/>
        <v>DAARCOMM</v>
      </c>
      <c r="W36" s="52">
        <f t="shared" si="15"/>
        <v>-7.4626865671641854E-2</v>
      </c>
      <c r="X36" s="52">
        <f t="shared" si="3"/>
        <v>-1.5873015873015928E-2</v>
      </c>
      <c r="Y36" s="53">
        <f t="shared" si="4"/>
        <v>945110</v>
      </c>
      <c r="Z36" s="53">
        <f t="shared" si="5"/>
        <v>613722.99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64124</v>
      </c>
      <c r="J37" s="62">
        <v>27701568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64124</v>
      </c>
      <c r="Z37" s="53">
        <f t="shared" si="5"/>
        <v>27701568</v>
      </c>
    </row>
    <row r="38" spans="2:26" x14ac:dyDescent="0.3">
      <c r="B38" s="60" t="s">
        <v>58</v>
      </c>
      <c r="C38" s="41">
        <v>40</v>
      </c>
      <c r="D38" s="41">
        <v>40</v>
      </c>
      <c r="E38" s="41">
        <v>38.4</v>
      </c>
      <c r="F38" s="42">
        <v>40</v>
      </c>
      <c r="G38" s="43">
        <v>0</v>
      </c>
      <c r="H38" s="43">
        <v>0</v>
      </c>
      <c r="I38" s="44">
        <v>4232638</v>
      </c>
      <c r="J38" s="62">
        <v>168036821.69999999</v>
      </c>
      <c r="K38" s="46">
        <v>0.23076923076923084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0.23076923076923084</v>
      </c>
      <c r="Y38" s="53">
        <f t="shared" si="4"/>
        <v>4232638</v>
      </c>
      <c r="Z38" s="53">
        <f t="shared" si="5"/>
        <v>168036821.69999999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123903</v>
      </c>
      <c r="J39" s="62">
        <v>115327.43</v>
      </c>
      <c r="K39" s="46">
        <v>-0.19491525423728817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-0.19491525423728817</v>
      </c>
      <c r="Y39" s="53">
        <f t="shared" si="4"/>
        <v>123903</v>
      </c>
      <c r="Z39" s="53">
        <f t="shared" si="5"/>
        <v>115327.43</v>
      </c>
    </row>
    <row r="40" spans="2:26" x14ac:dyDescent="0.3">
      <c r="B40" s="60" t="s">
        <v>60</v>
      </c>
      <c r="C40" s="41">
        <v>3.14</v>
      </c>
      <c r="D40" s="41">
        <v>3.14</v>
      </c>
      <c r="E40" s="41">
        <v>3.02</v>
      </c>
      <c r="F40" s="42">
        <v>3.09</v>
      </c>
      <c r="G40" s="43">
        <v>-5.0000000000000266E-2</v>
      </c>
      <c r="H40" s="43">
        <v>-1.5923566878980975</v>
      </c>
      <c r="I40" s="44">
        <v>3780373</v>
      </c>
      <c r="J40" s="62">
        <v>11668816.18</v>
      </c>
      <c r="K40" s="46">
        <v>-2.2151898734177333E-2</v>
      </c>
      <c r="L40" s="47"/>
      <c r="V40" s="7" t="str">
        <f t="shared" si="2"/>
        <v>ELLAHLAKES</v>
      </c>
      <c r="W40" s="52">
        <f t="shared" si="15"/>
        <v>-1.5923566878980975E-2</v>
      </c>
      <c r="X40" s="52">
        <f t="shared" si="3"/>
        <v>-2.2151898734177333E-2</v>
      </c>
      <c r="Y40" s="53">
        <f t="shared" si="4"/>
        <v>3780373</v>
      </c>
      <c r="Z40" s="53">
        <f t="shared" si="5"/>
        <v>11668816.18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88</v>
      </c>
      <c r="J41" s="62">
        <v>2024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88</v>
      </c>
      <c r="Z41" s="53">
        <f t="shared" si="5"/>
        <v>2024</v>
      </c>
    </row>
    <row r="42" spans="2:26" x14ac:dyDescent="0.3">
      <c r="B42" s="60" t="s">
        <v>62</v>
      </c>
      <c r="C42" s="41">
        <v>37.549999999999997</v>
      </c>
      <c r="D42" s="61">
        <v>38</v>
      </c>
      <c r="E42" s="61">
        <v>38</v>
      </c>
      <c r="F42" s="42">
        <v>38</v>
      </c>
      <c r="G42" s="43">
        <v>0.45000000000000284</v>
      </c>
      <c r="H42" s="43">
        <v>1.1984021304926842</v>
      </c>
      <c r="I42" s="44">
        <v>589635</v>
      </c>
      <c r="J42" s="62">
        <v>22312687.699999999</v>
      </c>
      <c r="K42" s="46">
        <v>0.56378600823045266</v>
      </c>
      <c r="L42" s="47"/>
      <c r="V42" s="7" t="str">
        <f t="shared" si="2"/>
        <v>ETERNA</v>
      </c>
      <c r="W42" s="52">
        <f t="shared" si="15"/>
        <v>1.1984021304926842E-2</v>
      </c>
      <c r="X42" s="52">
        <f t="shared" si="3"/>
        <v>0.56378600823045266</v>
      </c>
      <c r="Y42" s="53">
        <f t="shared" si="4"/>
        <v>589635</v>
      </c>
      <c r="Z42" s="53">
        <f t="shared" si="5"/>
        <v>22312687.699999999</v>
      </c>
    </row>
    <row r="43" spans="2:26" x14ac:dyDescent="0.3">
      <c r="B43" s="60" t="s">
        <v>63</v>
      </c>
      <c r="C43" s="41">
        <v>28.1</v>
      </c>
      <c r="D43" s="61">
        <v>29.4</v>
      </c>
      <c r="E43" s="61">
        <v>29.4</v>
      </c>
      <c r="F43" s="42">
        <v>29.4</v>
      </c>
      <c r="G43" s="43">
        <v>1.2999999999999972</v>
      </c>
      <c r="H43" s="43">
        <v>4.6263345195729437</v>
      </c>
      <c r="I43" s="44">
        <v>713630</v>
      </c>
      <c r="J43" s="62">
        <v>20942293.300000001</v>
      </c>
      <c r="K43" s="46">
        <v>5.0000000000000044E-2</v>
      </c>
      <c r="L43" s="47"/>
      <c r="V43" s="7" t="str">
        <f t="shared" si="2"/>
        <v>ETI</v>
      </c>
      <c r="W43" s="52">
        <f t="shared" si="15"/>
        <v>4.6263345195729437E-2</v>
      </c>
      <c r="X43" s="52">
        <f t="shared" si="3"/>
        <v>5.0000000000000044E-2</v>
      </c>
      <c r="Y43" s="53">
        <f t="shared" si="4"/>
        <v>713630</v>
      </c>
      <c r="Z43" s="53">
        <f t="shared" si="5"/>
        <v>20942293.300000001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179857</v>
      </c>
      <c r="J44" s="62">
        <v>1079542.45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179857</v>
      </c>
      <c r="Z44" s="53">
        <f t="shared" si="5"/>
        <v>1079542.45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160038</v>
      </c>
      <c r="J45" s="62">
        <v>1648290.8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160038</v>
      </c>
      <c r="Z45" s="53">
        <f t="shared" si="5"/>
        <v>1648290.8</v>
      </c>
    </row>
    <row r="46" spans="2:26" x14ac:dyDescent="0.3">
      <c r="B46" s="60" t="s">
        <v>66</v>
      </c>
      <c r="C46" s="41">
        <v>10</v>
      </c>
      <c r="D46" s="61">
        <v>10.1</v>
      </c>
      <c r="E46" s="61">
        <v>9.9</v>
      </c>
      <c r="F46" s="42">
        <v>9.9</v>
      </c>
      <c r="G46" s="43">
        <v>-9.9999999999999645E-2</v>
      </c>
      <c r="H46" s="43">
        <v>-0.99999999999999634</v>
      </c>
      <c r="I46" s="44">
        <v>4957807</v>
      </c>
      <c r="J46" s="62">
        <v>49701994.799999997</v>
      </c>
      <c r="K46" s="46">
        <v>5.3191489361702038E-2</v>
      </c>
      <c r="L46" s="47"/>
      <c r="V46" s="7" t="str">
        <f t="shared" si="2"/>
        <v>FCMB</v>
      </c>
      <c r="W46" s="52">
        <f t="shared" si="15"/>
        <v>-9.9999999999999638E-3</v>
      </c>
      <c r="X46" s="52">
        <f t="shared" si="3"/>
        <v>5.3191489361702038E-2</v>
      </c>
      <c r="Y46" s="53">
        <f t="shared" si="4"/>
        <v>4957807</v>
      </c>
      <c r="Z46" s="53">
        <f t="shared" si="5"/>
        <v>49701994.799999997</v>
      </c>
    </row>
    <row r="47" spans="2:26" x14ac:dyDescent="0.3">
      <c r="B47" s="60" t="s">
        <v>67</v>
      </c>
      <c r="C47" s="41">
        <v>17.5</v>
      </c>
      <c r="D47" s="61">
        <v>17.350000000000001</v>
      </c>
      <c r="E47" s="61">
        <v>16.899999999999999</v>
      </c>
      <c r="F47" s="42">
        <v>17.05</v>
      </c>
      <c r="G47" s="43">
        <v>-0.44999999999999929</v>
      </c>
      <c r="H47" s="43">
        <v>-2.5714285714285672</v>
      </c>
      <c r="I47" s="44">
        <v>29387394</v>
      </c>
      <c r="J47" s="62">
        <v>502175808.80000001</v>
      </c>
      <c r="K47" s="46">
        <v>-2.571428571428569E-2</v>
      </c>
      <c r="L47" s="47"/>
      <c r="V47" s="7" t="str">
        <f t="shared" si="2"/>
        <v>FIDELITYBK</v>
      </c>
      <c r="W47" s="52">
        <f t="shared" si="15"/>
        <v>-2.5714285714285672E-2</v>
      </c>
      <c r="X47" s="52">
        <f t="shared" si="3"/>
        <v>-2.571428571428569E-2</v>
      </c>
      <c r="Y47" s="53">
        <f t="shared" si="4"/>
        <v>29387394</v>
      </c>
      <c r="Z47" s="53">
        <f t="shared" si="5"/>
        <v>502175808.80000001</v>
      </c>
    </row>
    <row r="48" spans="2:26" x14ac:dyDescent="0.3">
      <c r="B48" s="60" t="s">
        <v>68</v>
      </c>
      <c r="C48" s="41">
        <v>18.95</v>
      </c>
      <c r="D48" s="61">
        <v>18.95</v>
      </c>
      <c r="E48" s="61">
        <v>18.95</v>
      </c>
      <c r="F48" s="42">
        <v>18.95</v>
      </c>
      <c r="G48" s="43">
        <v>0</v>
      </c>
      <c r="H48" s="43">
        <v>0</v>
      </c>
      <c r="I48" s="44">
        <v>279826</v>
      </c>
      <c r="J48" s="62">
        <v>5187382.4000000004</v>
      </c>
      <c r="K48" s="46">
        <v>0.22258064516129017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0.22258064516129017</v>
      </c>
      <c r="Y48" s="53">
        <f t="shared" si="4"/>
        <v>279826</v>
      </c>
      <c r="Z48" s="53">
        <f t="shared" si="5"/>
        <v>5187382.4000000004</v>
      </c>
    </row>
    <row r="49" spans="2:26" x14ac:dyDescent="0.3">
      <c r="B49" s="60" t="s">
        <v>69</v>
      </c>
      <c r="C49" s="41">
        <v>28.5</v>
      </c>
      <c r="D49" s="61">
        <v>29</v>
      </c>
      <c r="E49" s="61">
        <v>28.7</v>
      </c>
      <c r="F49" s="42">
        <v>28.95</v>
      </c>
      <c r="G49" s="43">
        <v>0.44999999999999929</v>
      </c>
      <c r="H49" s="43">
        <v>1.5789473684210502</v>
      </c>
      <c r="I49" s="44">
        <v>5746913</v>
      </c>
      <c r="J49" s="62">
        <v>166265918.05000001</v>
      </c>
      <c r="K49" s="46">
        <v>3.2085561497326109E-2</v>
      </c>
      <c r="L49" s="47"/>
      <c r="V49" s="7" t="str">
        <f t="shared" si="2"/>
        <v>FIRSTHOLDCO</v>
      </c>
      <c r="W49" s="52">
        <f t="shared" si="15"/>
        <v>1.5789473684210503E-2</v>
      </c>
      <c r="X49" s="52">
        <f t="shared" si="3"/>
        <v>3.2085561497326109E-2</v>
      </c>
      <c r="Y49" s="53">
        <f t="shared" si="4"/>
        <v>5746913</v>
      </c>
      <c r="Z49" s="53">
        <f t="shared" si="5"/>
        <v>166265918.05000001</v>
      </c>
    </row>
    <row r="50" spans="2:26" x14ac:dyDescent="0.3">
      <c r="B50" s="60" t="s">
        <v>70</v>
      </c>
      <c r="C50" s="41">
        <v>1.69</v>
      </c>
      <c r="D50" s="61">
        <v>1.69</v>
      </c>
      <c r="E50" s="61">
        <v>1.69</v>
      </c>
      <c r="F50" s="42">
        <v>1.69</v>
      </c>
      <c r="G50" s="43">
        <v>0</v>
      </c>
      <c r="H50" s="43">
        <v>0</v>
      </c>
      <c r="I50" s="44">
        <v>719448</v>
      </c>
      <c r="J50" s="62">
        <v>1216280.3500000001</v>
      </c>
      <c r="K50" s="46">
        <v>-7.1428571428571508E-2</v>
      </c>
      <c r="L50" s="47"/>
      <c r="V50" s="7" t="str">
        <f t="shared" si="2"/>
        <v>FTNCOCOA</v>
      </c>
      <c r="W50" s="52">
        <f t="shared" si="15"/>
        <v>0</v>
      </c>
      <c r="X50" s="52">
        <f t="shared" si="3"/>
        <v>-7.1428571428571508E-2</v>
      </c>
      <c r="Y50" s="53">
        <f t="shared" si="4"/>
        <v>719448</v>
      </c>
      <c r="Z50" s="53">
        <f t="shared" si="5"/>
        <v>1216280.3500000001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1427</v>
      </c>
      <c r="J51" s="62">
        <v>1476945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1427</v>
      </c>
      <c r="Z51" s="53">
        <f t="shared" si="5"/>
        <v>1476945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5356</v>
      </c>
      <c r="J52" s="62">
        <v>37340.94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5356</v>
      </c>
      <c r="Z52" s="53">
        <f t="shared" si="5"/>
        <v>37340.94</v>
      </c>
    </row>
    <row r="53" spans="2:26" x14ac:dyDescent="0.3">
      <c r="B53" s="60" t="s">
        <v>73</v>
      </c>
      <c r="C53" s="41">
        <v>59.6</v>
      </c>
      <c r="D53" s="61">
        <v>60</v>
      </c>
      <c r="E53" s="61">
        <v>59.8</v>
      </c>
      <c r="F53" s="42">
        <v>59.9</v>
      </c>
      <c r="G53" s="43">
        <v>0.29999999999999716</v>
      </c>
      <c r="H53" s="43">
        <v>0.50335570469798174</v>
      </c>
      <c r="I53" s="44">
        <v>28072476</v>
      </c>
      <c r="J53" s="62">
        <v>1681888530</v>
      </c>
      <c r="K53" s="46">
        <v>5.0877192982456076E-2</v>
      </c>
      <c r="L53" s="47"/>
      <c r="V53" s="7" t="str">
        <f t="shared" si="2"/>
        <v>GTCO</v>
      </c>
      <c r="W53" s="52">
        <f t="shared" si="15"/>
        <v>5.0335570469798177E-3</v>
      </c>
      <c r="X53" s="52">
        <f t="shared" si="3"/>
        <v>5.0877192982456076E-2</v>
      </c>
      <c r="Y53" s="53">
        <f t="shared" si="4"/>
        <v>28072476</v>
      </c>
      <c r="Z53" s="53">
        <f t="shared" si="5"/>
        <v>1681888530</v>
      </c>
    </row>
    <row r="54" spans="2:26" x14ac:dyDescent="0.3">
      <c r="B54" s="60" t="s">
        <v>74</v>
      </c>
      <c r="C54" s="41">
        <v>0.68</v>
      </c>
      <c r="D54" s="41">
        <v>0.68</v>
      </c>
      <c r="E54" s="41">
        <v>0.63</v>
      </c>
      <c r="F54" s="42">
        <v>0.63</v>
      </c>
      <c r="G54" s="43">
        <v>-5.0000000000000044E-2</v>
      </c>
      <c r="H54" s="43">
        <v>-7.3529411764705941</v>
      </c>
      <c r="I54" s="44">
        <v>764473</v>
      </c>
      <c r="J54" s="62">
        <v>491408.45</v>
      </c>
      <c r="K54" s="46">
        <v>-0.22222222222222232</v>
      </c>
      <c r="L54" s="47"/>
      <c r="V54" s="7" t="str">
        <f t="shared" si="2"/>
        <v>GUINEAINS</v>
      </c>
      <c r="W54" s="52">
        <f t="shared" si="15"/>
        <v>-7.352941176470594E-2</v>
      </c>
      <c r="X54" s="52">
        <f t="shared" si="3"/>
        <v>-0.22222222222222232</v>
      </c>
      <c r="Y54" s="53">
        <f t="shared" si="4"/>
        <v>764473</v>
      </c>
      <c r="Z54" s="53">
        <f t="shared" si="5"/>
        <v>491408.45</v>
      </c>
    </row>
    <row r="55" spans="2:26" x14ac:dyDescent="0.3">
      <c r="B55" s="60" t="s">
        <v>75</v>
      </c>
      <c r="C55" s="41">
        <v>79.900000000000006</v>
      </c>
      <c r="D55" s="61">
        <v>79.900000000000006</v>
      </c>
      <c r="E55" s="61">
        <v>79.900000000000006</v>
      </c>
      <c r="F55" s="42">
        <v>79.900000000000006</v>
      </c>
      <c r="G55" s="43">
        <v>0</v>
      </c>
      <c r="H55" s="43">
        <v>0</v>
      </c>
      <c r="I55" s="44">
        <v>313970</v>
      </c>
      <c r="J55" s="62">
        <v>24567253.300000001</v>
      </c>
      <c r="K55" s="46">
        <v>0.13736654804270465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0.13736654804270465</v>
      </c>
      <c r="Y55" s="53">
        <f t="shared" si="4"/>
        <v>313970</v>
      </c>
      <c r="Z55" s="53">
        <f t="shared" si="5"/>
        <v>24567253.300000001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80350</v>
      </c>
      <c r="J56" s="62">
        <v>425051.5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80350</v>
      </c>
      <c r="Z56" s="53">
        <f t="shared" si="5"/>
        <v>425051.5</v>
      </c>
    </row>
    <row r="57" spans="2:26" x14ac:dyDescent="0.3">
      <c r="B57" s="60" t="s">
        <v>77</v>
      </c>
      <c r="C57" s="41">
        <v>12.5</v>
      </c>
      <c r="D57" s="61">
        <v>12.56</v>
      </c>
      <c r="E57" s="61">
        <v>12.52</v>
      </c>
      <c r="F57" s="42">
        <v>12.52</v>
      </c>
      <c r="G57" s="43">
        <v>1.9999999999999574E-2</v>
      </c>
      <c r="H57" s="43">
        <v>0.15999999999999659</v>
      </c>
      <c r="I57" s="44">
        <v>2217022</v>
      </c>
      <c r="J57" s="62">
        <v>27964789.02</v>
      </c>
      <c r="K57" s="46">
        <v>0.98730158730158735</v>
      </c>
      <c r="L57" s="47"/>
      <c r="V57" s="7" t="str">
        <f t="shared" si="2"/>
        <v>HONYFLOUR</v>
      </c>
      <c r="W57" s="52">
        <f t="shared" si="15"/>
        <v>1.5999999999999658E-3</v>
      </c>
      <c r="X57" s="52">
        <f t="shared" si="3"/>
        <v>0.98730158730158735</v>
      </c>
      <c r="Y57" s="53">
        <f t="shared" si="4"/>
        <v>2217022</v>
      </c>
      <c r="Z57" s="53">
        <f t="shared" si="5"/>
        <v>27964789.02</v>
      </c>
    </row>
    <row r="58" spans="2:26" x14ac:dyDescent="0.3">
      <c r="B58" s="60" t="s">
        <v>78</v>
      </c>
      <c r="C58" s="41">
        <v>10.7</v>
      </c>
      <c r="D58" s="61">
        <v>10.7</v>
      </c>
      <c r="E58" s="61">
        <v>10.7</v>
      </c>
      <c r="F58" s="42">
        <v>10.7</v>
      </c>
      <c r="G58" s="43">
        <v>0</v>
      </c>
      <c r="H58" s="43">
        <v>0</v>
      </c>
      <c r="I58" s="44">
        <v>128048</v>
      </c>
      <c r="J58" s="62">
        <v>1439952.15</v>
      </c>
      <c r="K58" s="46">
        <v>-4.8888888888888982E-2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-4.8888888888888982E-2</v>
      </c>
      <c r="Y58" s="53">
        <f t="shared" si="4"/>
        <v>128048</v>
      </c>
      <c r="Z58" s="53">
        <f t="shared" si="5"/>
        <v>1439952.15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5700</v>
      </c>
      <c r="J59" s="62">
        <v>196650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5700</v>
      </c>
      <c r="Z59" s="53">
        <f t="shared" si="5"/>
        <v>196650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6000</v>
      </c>
      <c r="J60" s="62">
        <v>38500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6000</v>
      </c>
      <c r="Z60" s="53">
        <f t="shared" si="5"/>
        <v>38500</v>
      </c>
    </row>
    <row r="61" spans="2:26" x14ac:dyDescent="0.3">
      <c r="B61" s="60" t="s">
        <v>81</v>
      </c>
      <c r="C61" s="41">
        <v>5.2</v>
      </c>
      <c r="D61" s="61">
        <v>5.2</v>
      </c>
      <c r="E61" s="61">
        <v>5.2</v>
      </c>
      <c r="F61" s="42">
        <v>5.2</v>
      </c>
      <c r="G61" s="43">
        <v>0</v>
      </c>
      <c r="H61" s="43">
        <v>0</v>
      </c>
      <c r="I61" s="44">
        <v>272058</v>
      </c>
      <c r="J61" s="62">
        <v>1473851.59</v>
      </c>
      <c r="K61" s="46">
        <v>-6.3063063063062974E-2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-6.3063063063062974E-2</v>
      </c>
      <c r="Y61" s="53">
        <f t="shared" si="4"/>
        <v>272058</v>
      </c>
      <c r="Z61" s="53">
        <f t="shared" si="5"/>
        <v>1473851.59</v>
      </c>
    </row>
    <row r="62" spans="2:26" x14ac:dyDescent="0.3">
      <c r="B62" s="60" t="s">
        <v>82</v>
      </c>
      <c r="C62" s="41">
        <v>1.78</v>
      </c>
      <c r="D62" s="41">
        <v>1.94</v>
      </c>
      <c r="E62" s="41">
        <v>1.94</v>
      </c>
      <c r="F62" s="42">
        <v>1.94</v>
      </c>
      <c r="G62" s="43">
        <v>0.15999999999999992</v>
      </c>
      <c r="H62" s="43">
        <v>8.9887640449438155</v>
      </c>
      <c r="I62" s="44">
        <v>842194</v>
      </c>
      <c r="J62" s="62">
        <v>1574765.51</v>
      </c>
      <c r="K62" s="46">
        <v>0.14117647058823524</v>
      </c>
      <c r="L62" s="47"/>
      <c r="V62" s="7" t="str">
        <f t="shared" si="2"/>
        <v>INTENEGINS</v>
      </c>
      <c r="W62" s="52">
        <f t="shared" si="15"/>
        <v>8.9887640449438158E-2</v>
      </c>
      <c r="X62" s="52">
        <f t="shared" si="3"/>
        <v>0.14117647058823524</v>
      </c>
      <c r="Y62" s="53">
        <f t="shared" si="4"/>
        <v>842194</v>
      </c>
      <c r="Z62" s="53">
        <f t="shared" si="5"/>
        <v>1574765.51</v>
      </c>
    </row>
    <row r="63" spans="2:26" x14ac:dyDescent="0.3">
      <c r="B63" s="60" t="s">
        <v>83</v>
      </c>
      <c r="C63" s="41">
        <v>3.45</v>
      </c>
      <c r="D63" s="61">
        <v>3.4</v>
      </c>
      <c r="E63" s="61">
        <v>3.3</v>
      </c>
      <c r="F63" s="42">
        <v>3.31</v>
      </c>
      <c r="G63" s="43">
        <v>-0.14000000000000012</v>
      </c>
      <c r="H63" s="43">
        <v>-4.0579710144927565</v>
      </c>
      <c r="I63" s="44">
        <v>7303549</v>
      </c>
      <c r="J63" s="62">
        <v>24406043.41</v>
      </c>
      <c r="K63" s="46">
        <v>0.10333333333333328</v>
      </c>
      <c r="L63" s="47"/>
      <c r="V63" s="7" t="str">
        <f t="shared" si="2"/>
        <v>JAIZBANK</v>
      </c>
      <c r="W63" s="52">
        <f t="shared" si="15"/>
        <v>-4.0579710144927568E-2</v>
      </c>
      <c r="X63" s="52">
        <f t="shared" si="3"/>
        <v>0.10333333333333328</v>
      </c>
      <c r="Y63" s="53">
        <f t="shared" si="4"/>
        <v>7303549</v>
      </c>
      <c r="Z63" s="53">
        <f t="shared" si="5"/>
        <v>24406043.41</v>
      </c>
    </row>
    <row r="64" spans="2:26" x14ac:dyDescent="0.3">
      <c r="B64" s="60" t="s">
        <v>84</v>
      </c>
      <c r="C64" s="41">
        <v>2</v>
      </c>
      <c r="D64" s="61">
        <v>2.09</v>
      </c>
      <c r="E64" s="61">
        <v>2.0299999999999998</v>
      </c>
      <c r="F64" s="42">
        <v>2.04</v>
      </c>
      <c r="G64" s="43">
        <v>4.0000000000000036E-2</v>
      </c>
      <c r="H64" s="43">
        <v>2.0000000000000018</v>
      </c>
      <c r="I64" s="44">
        <v>3602078</v>
      </c>
      <c r="J64" s="62">
        <v>7367263.4199999999</v>
      </c>
      <c r="K64" s="46">
        <v>-4.8780487804876982E-3</v>
      </c>
      <c r="L64" s="47"/>
      <c r="V64" s="7" t="str">
        <f t="shared" si="2"/>
        <v>JAPAULGOLD</v>
      </c>
      <c r="W64" s="52">
        <f t="shared" si="15"/>
        <v>2.0000000000000018E-2</v>
      </c>
      <c r="X64" s="52">
        <f t="shared" si="3"/>
        <v>-4.8780487804876982E-3</v>
      </c>
      <c r="Y64" s="53">
        <f t="shared" si="4"/>
        <v>3602078</v>
      </c>
      <c r="Z64" s="53">
        <f t="shared" si="5"/>
        <v>7367263.4199999999</v>
      </c>
    </row>
    <row r="65" spans="2:26" x14ac:dyDescent="0.3">
      <c r="B65" s="60" t="s">
        <v>85</v>
      </c>
      <c r="C65" s="41">
        <v>126.3</v>
      </c>
      <c r="D65" s="41">
        <v>126.3</v>
      </c>
      <c r="E65" s="41">
        <v>126.3</v>
      </c>
      <c r="F65" s="42">
        <v>126.3</v>
      </c>
      <c r="G65" s="43">
        <v>0</v>
      </c>
      <c r="H65" s="43">
        <v>0</v>
      </c>
      <c r="I65" s="44">
        <v>157379</v>
      </c>
      <c r="J65" s="62">
        <v>18583417.699999999</v>
      </c>
      <c r="K65" s="46">
        <v>-0.18647342995169081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-0.18647342995169081</v>
      </c>
      <c r="Y65" s="53">
        <f t="shared" si="4"/>
        <v>157379</v>
      </c>
      <c r="Z65" s="53">
        <f t="shared" si="5"/>
        <v>18583417.699999999</v>
      </c>
    </row>
    <row r="66" spans="2:26" x14ac:dyDescent="0.3">
      <c r="B66" s="60" t="s">
        <v>86</v>
      </c>
      <c r="C66" s="41">
        <v>8.6</v>
      </c>
      <c r="D66" s="61">
        <v>8.6</v>
      </c>
      <c r="E66" s="61">
        <v>8.6</v>
      </c>
      <c r="F66" s="42">
        <v>8.6</v>
      </c>
      <c r="G66" s="43">
        <v>0</v>
      </c>
      <c r="H66" s="43">
        <v>0</v>
      </c>
      <c r="I66" s="44">
        <v>212667</v>
      </c>
      <c r="J66" s="62">
        <v>1794980.4</v>
      </c>
      <c r="K66" s="46">
        <v>0.10397946084723997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0.10397946084723997</v>
      </c>
      <c r="Y66" s="53">
        <f t="shared" si="4"/>
        <v>212667</v>
      </c>
      <c r="Z66" s="53">
        <f t="shared" si="5"/>
        <v>1794980.4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12800</v>
      </c>
      <c r="J67" s="62">
        <v>119040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12800</v>
      </c>
      <c r="Z67" s="53">
        <f t="shared" si="5"/>
        <v>119040</v>
      </c>
    </row>
    <row r="68" spans="2:26" x14ac:dyDescent="0.3">
      <c r="B68" s="60" t="s">
        <v>88</v>
      </c>
      <c r="C68" s="41">
        <v>2.65</v>
      </c>
      <c r="D68" s="61">
        <v>2.85</v>
      </c>
      <c r="E68" s="61">
        <v>2.85</v>
      </c>
      <c r="F68" s="42">
        <v>2.85</v>
      </c>
      <c r="G68" s="43">
        <v>0.20000000000000018</v>
      </c>
      <c r="H68" s="43">
        <v>7.547169811320761</v>
      </c>
      <c r="I68" s="44">
        <v>372017</v>
      </c>
      <c r="J68" s="62">
        <v>1045326.06</v>
      </c>
      <c r="K68" s="46">
        <v>-7.7669902912621325E-2</v>
      </c>
      <c r="L68" s="47"/>
      <c r="V68" s="7" t="str">
        <f t="shared" si="2"/>
        <v>LASACO</v>
      </c>
      <c r="W68" s="52">
        <f t="shared" si="15"/>
        <v>7.5471698113207614E-2</v>
      </c>
      <c r="X68" s="52">
        <f t="shared" si="3"/>
        <v>-7.7669902912621325E-2</v>
      </c>
      <c r="Y68" s="53">
        <f t="shared" si="4"/>
        <v>372017</v>
      </c>
      <c r="Z68" s="53">
        <f t="shared" si="5"/>
        <v>1045326.06</v>
      </c>
    </row>
    <row r="69" spans="2:26" x14ac:dyDescent="0.3">
      <c r="B69" s="60" t="s">
        <v>89</v>
      </c>
      <c r="C69" s="41">
        <v>3.63</v>
      </c>
      <c r="D69" s="61">
        <v>3.63</v>
      </c>
      <c r="E69" s="61">
        <v>3.63</v>
      </c>
      <c r="F69" s="42">
        <v>3.63</v>
      </c>
      <c r="G69" s="43">
        <v>0</v>
      </c>
      <c r="H69" s="43">
        <v>0</v>
      </c>
      <c r="I69" s="44">
        <v>835249</v>
      </c>
      <c r="J69" s="62">
        <v>2934181.77</v>
      </c>
      <c r="K69" s="46">
        <v>-0.19333333333333336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-0.19333333333333336</v>
      </c>
      <c r="Y69" s="53">
        <f t="shared" si="4"/>
        <v>835249</v>
      </c>
      <c r="Z69" s="53">
        <f t="shared" si="5"/>
        <v>2934181.77</v>
      </c>
    </row>
    <row r="70" spans="2:26" x14ac:dyDescent="0.3">
      <c r="B70" s="60" t="s">
        <v>90</v>
      </c>
      <c r="C70" s="41">
        <v>1.2</v>
      </c>
      <c r="D70" s="41">
        <v>1.2</v>
      </c>
      <c r="E70" s="41">
        <v>1.1399999999999999</v>
      </c>
      <c r="F70" s="42">
        <v>1.1399999999999999</v>
      </c>
      <c r="G70" s="43">
        <v>-6.0000000000000053E-2</v>
      </c>
      <c r="H70" s="43">
        <v>-5.0000000000000044</v>
      </c>
      <c r="I70" s="44">
        <v>610300</v>
      </c>
      <c r="J70" s="62">
        <v>706251</v>
      </c>
      <c r="K70" s="46">
        <v>-3.3898305084745783E-2</v>
      </c>
      <c r="L70" s="47"/>
      <c r="V70" s="7" t="str">
        <f t="shared" si="2"/>
        <v>LINKASSURE</v>
      </c>
      <c r="W70" s="52">
        <f t="shared" si="15"/>
        <v>-5.0000000000000044E-2</v>
      </c>
      <c r="X70" s="52">
        <f t="shared" si="3"/>
        <v>-3.3898305084745783E-2</v>
      </c>
      <c r="Y70" s="53">
        <f t="shared" si="4"/>
        <v>610300</v>
      </c>
      <c r="Z70" s="53">
        <f t="shared" si="5"/>
        <v>706251</v>
      </c>
    </row>
    <row r="71" spans="2:26" x14ac:dyDescent="0.3">
      <c r="B71" s="60" t="s">
        <v>91</v>
      </c>
      <c r="C71" s="41">
        <v>8.9600000000000009</v>
      </c>
      <c r="D71" s="41">
        <v>9.85</v>
      </c>
      <c r="E71" s="41">
        <v>8.9600000000000009</v>
      </c>
      <c r="F71" s="42">
        <v>9.85</v>
      </c>
      <c r="G71" s="43">
        <v>0.88999999999999879</v>
      </c>
      <c r="H71" s="43">
        <v>9.9330357142856993</v>
      </c>
      <c r="I71" s="44">
        <v>8346210</v>
      </c>
      <c r="J71" s="62">
        <v>81659128.829999998</v>
      </c>
      <c r="K71" s="46">
        <v>1.3907766990291259</v>
      </c>
      <c r="L71" s="47"/>
      <c r="V71" s="7" t="str">
        <f t="shared" si="2"/>
        <v>LIVESTOCK</v>
      </c>
      <c r="W71" s="52">
        <f t="shared" si="15"/>
        <v>9.9330357142856998E-2</v>
      </c>
      <c r="X71" s="52">
        <f t="shared" si="3"/>
        <v>1.3907766990291259</v>
      </c>
      <c r="Y71" s="53">
        <f t="shared" si="4"/>
        <v>8346210</v>
      </c>
      <c r="Z71" s="53">
        <f t="shared" si="5"/>
        <v>81659128.829999998</v>
      </c>
    </row>
    <row r="72" spans="2:26" x14ac:dyDescent="0.3">
      <c r="B72" s="60" t="s">
        <v>92</v>
      </c>
      <c r="C72" s="41">
        <v>9</v>
      </c>
      <c r="D72" s="41">
        <v>9</v>
      </c>
      <c r="E72" s="41">
        <v>9</v>
      </c>
      <c r="F72" s="42">
        <v>9</v>
      </c>
      <c r="G72" s="43">
        <v>0</v>
      </c>
      <c r="H72" s="43">
        <v>0</v>
      </c>
      <c r="I72" s="44">
        <v>4626096</v>
      </c>
      <c r="J72" s="62">
        <v>41507176.049999997</v>
      </c>
      <c r="K72" s="46">
        <v>9.7560975609756184E-2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9.7560975609756184E-2</v>
      </c>
      <c r="Y72" s="53">
        <f t="shared" si="4"/>
        <v>4626096</v>
      </c>
      <c r="Z72" s="53">
        <f t="shared" si="5"/>
        <v>41507176.049999997</v>
      </c>
    </row>
    <row r="73" spans="2:26" x14ac:dyDescent="0.3">
      <c r="B73" s="60" t="s">
        <v>93</v>
      </c>
      <c r="C73" s="41">
        <v>8.1999999999999993</v>
      </c>
      <c r="D73" s="41">
        <v>8.1999999999999993</v>
      </c>
      <c r="E73" s="41">
        <v>8.1999999999999993</v>
      </c>
      <c r="F73" s="42">
        <v>8.1999999999999993</v>
      </c>
      <c r="G73" s="43">
        <v>0</v>
      </c>
      <c r="H73" s="43">
        <v>0</v>
      </c>
      <c r="I73" s="44">
        <v>359734</v>
      </c>
      <c r="J73" s="62">
        <v>2967702.9</v>
      </c>
      <c r="K73" s="46">
        <v>-0.12765957446808518</v>
      </c>
      <c r="L73" s="47"/>
      <c r="V73" s="7" t="str">
        <f t="shared" ref="V73:V135" si="19">IF(ISTEXT(B73),B73,"")</f>
        <v>MAYBAKER</v>
      </c>
      <c r="W73" s="52">
        <f t="shared" si="15"/>
        <v>0</v>
      </c>
      <c r="X73" s="52">
        <f t="shared" ref="X73:X135" si="20">IF(ISTEXT(B73),K73,"")</f>
        <v>-0.12765957446808518</v>
      </c>
      <c r="Y73" s="53">
        <f t="shared" ref="Y73:Y135" si="21">IF(ISTEXT(B73),I73,"")</f>
        <v>359734</v>
      </c>
      <c r="Z73" s="53">
        <f t="shared" ref="Z73:Z135" si="22">IF(ISTEXT(B73),J73,"")</f>
        <v>2967702.9</v>
      </c>
    </row>
    <row r="74" spans="2:26" x14ac:dyDescent="0.3">
      <c r="B74" s="60" t="s">
        <v>94</v>
      </c>
      <c r="C74" s="41">
        <v>1.64</v>
      </c>
      <c r="D74" s="61">
        <v>1.64</v>
      </c>
      <c r="E74" s="61">
        <v>1.64</v>
      </c>
      <c r="F74" s="42">
        <v>1.64</v>
      </c>
      <c r="G74" s="43">
        <v>0</v>
      </c>
      <c r="H74" s="43">
        <v>0</v>
      </c>
      <c r="I74" s="44">
        <v>299651</v>
      </c>
      <c r="J74" s="62">
        <v>492373.92</v>
      </c>
      <c r="K74" s="46">
        <v>1.8633540372670732E-2</v>
      </c>
      <c r="L74" s="47"/>
      <c r="V74" s="7" t="str">
        <f t="shared" si="19"/>
        <v>MCNICHOLS</v>
      </c>
      <c r="W74" s="52">
        <f t="shared" ref="W74:W135" si="23">IF(ISTEXT(B74),H74,"")/100</f>
        <v>0</v>
      </c>
      <c r="X74" s="52">
        <f t="shared" si="20"/>
        <v>1.8633540372670732E-2</v>
      </c>
      <c r="Y74" s="53">
        <f t="shared" si="21"/>
        <v>299651</v>
      </c>
      <c r="Z74" s="53">
        <f t="shared" si="22"/>
        <v>492373.92</v>
      </c>
    </row>
    <row r="75" spans="2:26" x14ac:dyDescent="0.3">
      <c r="B75" s="60" t="s">
        <v>95</v>
      </c>
      <c r="C75" s="41">
        <v>12.5</v>
      </c>
      <c r="D75" s="61">
        <v>11.25</v>
      </c>
      <c r="E75" s="61">
        <v>11.25</v>
      </c>
      <c r="F75" s="42">
        <v>11.25</v>
      </c>
      <c r="G75" s="43">
        <v>-1.25</v>
      </c>
      <c r="H75" s="43">
        <v>-10</v>
      </c>
      <c r="I75" s="44">
        <v>296017</v>
      </c>
      <c r="J75" s="62">
        <v>3332384.45</v>
      </c>
      <c r="K75" s="46">
        <v>-0.19064748201438853</v>
      </c>
      <c r="L75" s="47"/>
      <c r="V75" s="7" t="str">
        <f t="shared" si="19"/>
        <v>MECURE</v>
      </c>
      <c r="W75" s="52">
        <f t="shared" si="23"/>
        <v>-0.1</v>
      </c>
      <c r="X75" s="52">
        <f t="shared" si="20"/>
        <v>-0.19064748201438853</v>
      </c>
      <c r="Y75" s="53">
        <f t="shared" si="21"/>
        <v>296017</v>
      </c>
      <c r="Z75" s="53">
        <f t="shared" si="22"/>
        <v>3332384.45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22305</v>
      </c>
      <c r="J76" s="62">
        <v>186786.75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22305</v>
      </c>
      <c r="Z76" s="53">
        <f t="shared" si="22"/>
        <v>186786.75</v>
      </c>
    </row>
    <row r="77" spans="2:26" x14ac:dyDescent="0.3">
      <c r="B77" s="60" t="s">
        <v>97</v>
      </c>
      <c r="C77" s="41">
        <v>3.25</v>
      </c>
      <c r="D77" s="61">
        <v>3.25</v>
      </c>
      <c r="E77" s="61">
        <v>3.25</v>
      </c>
      <c r="F77" s="42">
        <v>3.25</v>
      </c>
      <c r="G77" s="43">
        <v>0</v>
      </c>
      <c r="H77" s="43">
        <v>0</v>
      </c>
      <c r="I77" s="44">
        <v>1104</v>
      </c>
      <c r="J77" s="62">
        <v>3427.4</v>
      </c>
      <c r="K77" s="46">
        <v>-0.18952618453865333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-0.18952618453865333</v>
      </c>
      <c r="Y77" s="53">
        <f t="shared" si="21"/>
        <v>1104</v>
      </c>
      <c r="Z77" s="53">
        <f t="shared" si="22"/>
        <v>3427.4</v>
      </c>
    </row>
    <row r="78" spans="2:26" x14ac:dyDescent="0.3">
      <c r="B78" s="60" t="s">
        <v>98</v>
      </c>
      <c r="C78" s="41">
        <v>176.9</v>
      </c>
      <c r="D78" s="41">
        <v>178</v>
      </c>
      <c r="E78" s="41">
        <v>178</v>
      </c>
      <c r="F78" s="42">
        <v>178</v>
      </c>
      <c r="G78" s="43">
        <v>1.0999999999999943</v>
      </c>
      <c r="H78" s="43">
        <v>0.62182023742226922</v>
      </c>
      <c r="I78" s="44">
        <v>211226</v>
      </c>
      <c r="J78" s="62">
        <v>37026326.799999997</v>
      </c>
      <c r="K78" s="46">
        <v>-0.18273645546372819</v>
      </c>
      <c r="L78" s="47"/>
      <c r="V78" s="7" t="str">
        <f t="shared" si="19"/>
        <v>MRS</v>
      </c>
      <c r="W78" s="52">
        <f t="shared" si="23"/>
        <v>6.2182023742226918E-3</v>
      </c>
      <c r="X78" s="52">
        <f t="shared" si="20"/>
        <v>-0.18273645546372819</v>
      </c>
      <c r="Y78" s="53">
        <f t="shared" si="21"/>
        <v>211226</v>
      </c>
      <c r="Z78" s="53">
        <f t="shared" si="22"/>
        <v>37026326.799999997</v>
      </c>
    </row>
    <row r="79" spans="2:26" x14ac:dyDescent="0.3">
      <c r="B79" s="60" t="s">
        <v>99</v>
      </c>
      <c r="C79" s="41">
        <v>255.8</v>
      </c>
      <c r="D79" s="41">
        <v>245</v>
      </c>
      <c r="E79" s="41">
        <v>245</v>
      </c>
      <c r="F79" s="42">
        <v>245</v>
      </c>
      <c r="G79" s="43">
        <v>-10.800000000000011</v>
      </c>
      <c r="H79" s="43">
        <v>-4.2220484753713876</v>
      </c>
      <c r="I79" s="44">
        <v>1490797</v>
      </c>
      <c r="J79" s="62">
        <v>366353615.69999999</v>
      </c>
      <c r="K79" s="46">
        <v>0.22500000000000009</v>
      </c>
      <c r="L79" s="47"/>
      <c r="V79" s="7" t="str">
        <f t="shared" si="19"/>
        <v>MTNN</v>
      </c>
      <c r="W79" s="52">
        <f t="shared" si="23"/>
        <v>-4.2220484753713879E-2</v>
      </c>
      <c r="X79" s="52">
        <f t="shared" si="20"/>
        <v>0.22500000000000009</v>
      </c>
      <c r="Y79" s="53">
        <f t="shared" si="21"/>
        <v>1490797</v>
      </c>
      <c r="Z79" s="53">
        <f t="shared" si="22"/>
        <v>366353615.69999999</v>
      </c>
    </row>
    <row r="80" spans="2:26" x14ac:dyDescent="0.3">
      <c r="B80" s="60" t="s">
        <v>100</v>
      </c>
      <c r="C80" s="41">
        <v>8.8000000000000007</v>
      </c>
      <c r="D80" s="61">
        <v>8.8000000000000007</v>
      </c>
      <c r="E80" s="61">
        <v>8.8000000000000007</v>
      </c>
      <c r="F80" s="42">
        <v>8.8000000000000007</v>
      </c>
      <c r="G80" s="43">
        <v>0</v>
      </c>
      <c r="H80" s="43">
        <v>0</v>
      </c>
      <c r="I80" s="44">
        <v>177259</v>
      </c>
      <c r="J80" s="62">
        <v>1527243.75</v>
      </c>
      <c r="K80" s="46">
        <v>0.19727891156462607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0.19727891156462607</v>
      </c>
      <c r="Y80" s="53">
        <f t="shared" si="21"/>
        <v>177259</v>
      </c>
      <c r="Z80" s="53">
        <f t="shared" si="22"/>
        <v>1527243.75</v>
      </c>
    </row>
    <row r="81" spans="2:26" x14ac:dyDescent="0.3">
      <c r="B81" s="60" t="s">
        <v>101</v>
      </c>
      <c r="C81" s="41">
        <v>63</v>
      </c>
      <c r="D81" s="41">
        <v>63</v>
      </c>
      <c r="E81" s="41">
        <v>63</v>
      </c>
      <c r="F81" s="42">
        <v>63</v>
      </c>
      <c r="G81" s="43">
        <v>0</v>
      </c>
      <c r="H81" s="43">
        <v>0</v>
      </c>
      <c r="I81" s="44">
        <v>233296</v>
      </c>
      <c r="J81" s="62">
        <v>14580415.9</v>
      </c>
      <c r="K81" s="46">
        <v>0.36807817589576564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0.36807817589576564</v>
      </c>
      <c r="Y81" s="53">
        <f t="shared" si="21"/>
        <v>233296</v>
      </c>
      <c r="Z81" s="53">
        <f t="shared" si="22"/>
        <v>14580415.9</v>
      </c>
    </row>
    <row r="82" spans="2:26" x14ac:dyDescent="0.3">
      <c r="B82" s="60" t="s">
        <v>102</v>
      </c>
      <c r="C82" s="41">
        <v>41.6</v>
      </c>
      <c r="D82" s="61">
        <v>41.6</v>
      </c>
      <c r="E82" s="61">
        <v>41.6</v>
      </c>
      <c r="F82" s="42">
        <v>41.6</v>
      </c>
      <c r="G82" s="43">
        <v>0</v>
      </c>
      <c r="H82" s="43">
        <v>0</v>
      </c>
      <c r="I82" s="44">
        <v>1032612</v>
      </c>
      <c r="J82" s="62">
        <v>42276959.399999999</v>
      </c>
      <c r="K82" s="46">
        <v>0.32695374800637955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0.32695374800637955</v>
      </c>
      <c r="Y82" s="53">
        <f t="shared" si="21"/>
        <v>1032612</v>
      </c>
      <c r="Z82" s="53">
        <f t="shared" si="22"/>
        <v>42276959.399999999</v>
      </c>
    </row>
    <row r="83" spans="2:26" x14ac:dyDescent="0.3">
      <c r="B83" s="60" t="s">
        <v>103</v>
      </c>
      <c r="C83" s="41">
        <v>31.8</v>
      </c>
      <c r="D83" s="41">
        <v>31.5</v>
      </c>
      <c r="E83" s="41">
        <v>31.1</v>
      </c>
      <c r="F83" s="42">
        <v>31.1</v>
      </c>
      <c r="G83" s="43">
        <v>-0.69999999999999929</v>
      </c>
      <c r="H83" s="43">
        <v>-2.2012578616352179</v>
      </c>
      <c r="I83" s="44">
        <v>1283024</v>
      </c>
      <c r="J83" s="62">
        <v>40182654.100000001</v>
      </c>
      <c r="K83" s="46">
        <v>-2.8124999999999956E-2</v>
      </c>
      <c r="L83" s="47"/>
      <c r="V83" s="7" t="str">
        <f t="shared" si="19"/>
        <v>NB</v>
      </c>
      <c r="W83" s="52">
        <f t="shared" si="23"/>
        <v>-2.2012578616352179E-2</v>
      </c>
      <c r="X83" s="52">
        <f t="shared" si="20"/>
        <v>-2.8124999999999956E-2</v>
      </c>
      <c r="Y83" s="53">
        <f t="shared" si="21"/>
        <v>1283024</v>
      </c>
      <c r="Z83" s="53">
        <f t="shared" si="22"/>
        <v>40182654.100000001</v>
      </c>
    </row>
    <row r="84" spans="2:26" x14ac:dyDescent="0.3">
      <c r="B84" s="60" t="s">
        <v>104</v>
      </c>
      <c r="C84" s="41">
        <v>3</v>
      </c>
      <c r="D84" s="41">
        <v>3</v>
      </c>
      <c r="E84" s="41">
        <v>3</v>
      </c>
      <c r="F84" s="42">
        <v>3</v>
      </c>
      <c r="G84" s="43">
        <v>0</v>
      </c>
      <c r="H84" s="43">
        <v>0</v>
      </c>
      <c r="I84" s="44">
        <v>314840</v>
      </c>
      <c r="J84" s="62">
        <v>884234.2</v>
      </c>
      <c r="K84" s="46">
        <v>0.31004366812227069</v>
      </c>
      <c r="L84" s="47"/>
      <c r="V84" s="7" t="str">
        <f t="shared" si="19"/>
        <v>NEIMETH</v>
      </c>
      <c r="W84" s="52">
        <f t="shared" si="23"/>
        <v>0</v>
      </c>
      <c r="X84" s="52">
        <f t="shared" si="20"/>
        <v>0.31004366812227069</v>
      </c>
      <c r="Y84" s="53">
        <f t="shared" si="21"/>
        <v>314840</v>
      </c>
      <c r="Z84" s="53">
        <f t="shared" si="22"/>
        <v>884234.2</v>
      </c>
    </row>
    <row r="85" spans="2:26" x14ac:dyDescent="0.3">
      <c r="B85" s="60" t="s">
        <v>105</v>
      </c>
      <c r="C85" s="41">
        <v>14</v>
      </c>
      <c r="D85" s="41">
        <v>14</v>
      </c>
      <c r="E85" s="41">
        <v>14</v>
      </c>
      <c r="F85" s="42">
        <v>14</v>
      </c>
      <c r="G85" s="43">
        <v>0</v>
      </c>
      <c r="H85" s="43">
        <v>0</v>
      </c>
      <c r="I85" s="44">
        <v>51811</v>
      </c>
      <c r="J85" s="62">
        <v>691178.4</v>
      </c>
      <c r="K85" s="46">
        <v>0.27853881278538828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0.27853881278538828</v>
      </c>
      <c r="Y85" s="53">
        <f t="shared" si="21"/>
        <v>51811</v>
      </c>
      <c r="Z85" s="53">
        <f t="shared" si="22"/>
        <v>691178.4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10733</v>
      </c>
      <c r="J86" s="62">
        <v>10706404.199999999</v>
      </c>
      <c r="K86" s="46">
        <v>0.11428571428571432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0.11428571428571432</v>
      </c>
      <c r="Y86" s="53">
        <f t="shared" si="21"/>
        <v>10733</v>
      </c>
      <c r="Z86" s="53">
        <f t="shared" si="22"/>
        <v>10706404.199999999</v>
      </c>
    </row>
    <row r="87" spans="2:26" x14ac:dyDescent="0.3">
      <c r="B87" s="60" t="s">
        <v>107</v>
      </c>
      <c r="C87" s="41">
        <v>33</v>
      </c>
      <c r="D87" s="41">
        <v>33</v>
      </c>
      <c r="E87" s="41">
        <v>33</v>
      </c>
      <c r="F87" s="42">
        <v>33</v>
      </c>
      <c r="G87" s="43">
        <v>0</v>
      </c>
      <c r="H87" s="43">
        <v>0</v>
      </c>
      <c r="I87" s="44">
        <v>6556840</v>
      </c>
      <c r="J87" s="62">
        <v>216422394</v>
      </c>
      <c r="K87" s="46">
        <v>0.21100917431192667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0.21100917431192667</v>
      </c>
      <c r="Y87" s="53">
        <f t="shared" si="21"/>
        <v>6556840</v>
      </c>
      <c r="Z87" s="53">
        <f t="shared" si="22"/>
        <v>216422394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56237</v>
      </c>
      <c r="J88" s="62">
        <v>6701216.7999999998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56237</v>
      </c>
      <c r="Z88" s="53">
        <f t="shared" si="22"/>
        <v>6701216.7999999998</v>
      </c>
    </row>
    <row r="89" spans="2:26" x14ac:dyDescent="0.3">
      <c r="B89" s="60" t="s">
        <v>109</v>
      </c>
      <c r="C89" s="41">
        <v>72.55</v>
      </c>
      <c r="D89" s="41">
        <v>72.55</v>
      </c>
      <c r="E89" s="41">
        <v>72.55</v>
      </c>
      <c r="F89" s="42">
        <v>72.55</v>
      </c>
      <c r="G89" s="43">
        <v>0</v>
      </c>
      <c r="H89" s="43">
        <v>0</v>
      </c>
      <c r="I89" s="44">
        <v>501611</v>
      </c>
      <c r="J89" s="62">
        <v>34904118.850000001</v>
      </c>
      <c r="K89" s="46">
        <v>0.65261958997722092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0.65261958997722092</v>
      </c>
      <c r="Y89" s="53">
        <f t="shared" si="21"/>
        <v>501611</v>
      </c>
      <c r="Z89" s="53">
        <f t="shared" si="22"/>
        <v>34904118.850000001</v>
      </c>
    </row>
    <row r="90" spans="2:26" x14ac:dyDescent="0.3">
      <c r="B90" s="60" t="s">
        <v>110</v>
      </c>
      <c r="C90" s="41">
        <v>1.83</v>
      </c>
      <c r="D90" s="61">
        <v>1.87</v>
      </c>
      <c r="E90" s="61">
        <v>1.8</v>
      </c>
      <c r="F90" s="42">
        <v>1.84</v>
      </c>
      <c r="G90" s="43">
        <v>1.0000000000000009E-2</v>
      </c>
      <c r="H90" s="43">
        <v>0.54644808743169437</v>
      </c>
      <c r="I90" s="44">
        <v>3327840</v>
      </c>
      <c r="J90" s="62">
        <v>6125040.7000000002</v>
      </c>
      <c r="K90" s="46">
        <v>7.6023391812865659E-2</v>
      </c>
      <c r="L90" s="47"/>
      <c r="V90" s="7" t="str">
        <f t="shared" si="19"/>
        <v>NPFMCRFBK</v>
      </c>
      <c r="W90" s="52">
        <f t="shared" si="23"/>
        <v>5.4644808743169434E-3</v>
      </c>
      <c r="X90" s="52">
        <f t="shared" si="20"/>
        <v>7.6023391812865659E-2</v>
      </c>
      <c r="Y90" s="53">
        <f t="shared" si="21"/>
        <v>3327840</v>
      </c>
      <c r="Z90" s="53">
        <f t="shared" si="22"/>
        <v>6125040.7000000002</v>
      </c>
    </row>
    <row r="91" spans="2:26" x14ac:dyDescent="0.3">
      <c r="B91" s="60" t="s">
        <v>111</v>
      </c>
      <c r="C91" s="41">
        <v>0.62</v>
      </c>
      <c r="D91" s="61">
        <v>0.62</v>
      </c>
      <c r="E91" s="61">
        <v>0.59</v>
      </c>
      <c r="F91" s="42">
        <v>0.62</v>
      </c>
      <c r="G91" s="43">
        <v>0</v>
      </c>
      <c r="H91" s="43">
        <v>0</v>
      </c>
      <c r="I91" s="44">
        <v>1037898</v>
      </c>
      <c r="J91" s="62">
        <v>618044.11</v>
      </c>
      <c r="K91" s="46">
        <v>-1.5873015873015928E-2</v>
      </c>
      <c r="L91" s="47"/>
      <c r="V91" s="7" t="str">
        <f t="shared" si="19"/>
        <v>NSLTECH</v>
      </c>
      <c r="W91" s="52">
        <f t="shared" si="23"/>
        <v>0</v>
      </c>
      <c r="X91" s="52">
        <f t="shared" si="20"/>
        <v>-1.5873015873015928E-2</v>
      </c>
      <c r="Y91" s="53">
        <f t="shared" si="21"/>
        <v>1037898</v>
      </c>
      <c r="Z91" s="53">
        <f t="shared" si="22"/>
        <v>618044.11</v>
      </c>
    </row>
    <row r="92" spans="2:26" x14ac:dyDescent="0.3">
      <c r="B92" s="60" t="s">
        <v>112</v>
      </c>
      <c r="C92" s="41">
        <v>54</v>
      </c>
      <c r="D92" s="61">
        <v>53.75</v>
      </c>
      <c r="E92" s="61">
        <v>53.3</v>
      </c>
      <c r="F92" s="42">
        <v>53.75</v>
      </c>
      <c r="G92" s="43">
        <v>-0.25</v>
      </c>
      <c r="H92" s="43">
        <v>-0.46296296296296291</v>
      </c>
      <c r="I92" s="44">
        <v>3141694</v>
      </c>
      <c r="J92" s="62">
        <v>168649889.94999999</v>
      </c>
      <c r="K92" s="46">
        <v>-0.18560606060606055</v>
      </c>
      <c r="L92" s="47"/>
      <c r="V92" s="7" t="str">
        <f t="shared" si="19"/>
        <v>OANDO</v>
      </c>
      <c r="W92" s="52">
        <f t="shared" si="23"/>
        <v>-4.6296296296296294E-3</v>
      </c>
      <c r="X92" s="52">
        <f t="shared" si="20"/>
        <v>-0.18560606060606055</v>
      </c>
      <c r="Y92" s="53">
        <f t="shared" si="21"/>
        <v>3141694</v>
      </c>
      <c r="Z92" s="53">
        <f t="shared" si="22"/>
        <v>168649889.94999999</v>
      </c>
    </row>
    <row r="93" spans="2:26" x14ac:dyDescent="0.3">
      <c r="B93" s="60" t="s">
        <v>113</v>
      </c>
      <c r="C93" s="41">
        <v>543</v>
      </c>
      <c r="D93" s="41">
        <v>545.20000000000005</v>
      </c>
      <c r="E93" s="41">
        <v>545.20000000000005</v>
      </c>
      <c r="F93" s="42">
        <v>545.20000000000005</v>
      </c>
      <c r="G93" s="43">
        <v>2.2000000000000455</v>
      </c>
      <c r="H93" s="43">
        <v>0.40515653775323118</v>
      </c>
      <c r="I93" s="44">
        <v>266543</v>
      </c>
      <c r="J93" s="62">
        <v>145181238.5</v>
      </c>
      <c r="K93" s="46">
        <v>0.22792792792792804</v>
      </c>
      <c r="L93" s="47"/>
      <c r="V93" s="7" t="str">
        <f t="shared" si="19"/>
        <v>OKOMUOIL</v>
      </c>
      <c r="W93" s="52">
        <f t="shared" si="23"/>
        <v>4.0515653775323119E-3</v>
      </c>
      <c r="X93" s="52">
        <f t="shared" si="20"/>
        <v>0.22792792792792804</v>
      </c>
      <c r="Y93" s="53">
        <f t="shared" si="21"/>
        <v>266543</v>
      </c>
      <c r="Z93" s="53">
        <f t="shared" si="22"/>
        <v>145181238.5</v>
      </c>
    </row>
    <row r="94" spans="2:26" x14ac:dyDescent="0.3">
      <c r="B94" s="60" t="s">
        <v>114</v>
      </c>
      <c r="C94" s="41">
        <v>0.71</v>
      </c>
      <c r="D94" s="41">
        <v>0.72</v>
      </c>
      <c r="E94" s="41">
        <v>0.68</v>
      </c>
      <c r="F94" s="42">
        <v>0.71</v>
      </c>
      <c r="G94" s="43">
        <v>0</v>
      </c>
      <c r="H94" s="43">
        <v>0</v>
      </c>
      <c r="I94" s="44">
        <v>695349</v>
      </c>
      <c r="J94" s="62">
        <v>490085.84</v>
      </c>
      <c r="K94" s="46">
        <v>-2.7397260273972601E-2</v>
      </c>
      <c r="L94" s="47"/>
      <c r="V94" s="7" t="str">
        <f t="shared" si="19"/>
        <v>OMATEK</v>
      </c>
      <c r="W94" s="52">
        <f t="shared" si="23"/>
        <v>0</v>
      </c>
      <c r="X94" s="52">
        <f t="shared" si="20"/>
        <v>-2.7397260273972601E-2</v>
      </c>
      <c r="Y94" s="53">
        <f t="shared" si="21"/>
        <v>695349</v>
      </c>
      <c r="Z94" s="53">
        <f t="shared" si="22"/>
        <v>490085.84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202822</v>
      </c>
      <c r="J95" s="62">
        <v>146434564.09999999</v>
      </c>
      <c r="K95" s="46">
        <v>0.65263157894736845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0.65263157894736845</v>
      </c>
      <c r="Y95" s="53">
        <f t="shared" si="21"/>
        <v>202822</v>
      </c>
      <c r="Z95" s="53">
        <f t="shared" si="22"/>
        <v>146434564.09999999</v>
      </c>
    </row>
    <row r="96" spans="2:26" x14ac:dyDescent="0.3">
      <c r="B96" s="60" t="s">
        <v>116</v>
      </c>
      <c r="C96" s="41">
        <v>1.1399999999999999</v>
      </c>
      <c r="D96" s="41">
        <v>1.1399999999999999</v>
      </c>
      <c r="E96" s="41">
        <v>1.03</v>
      </c>
      <c r="F96" s="42">
        <v>1.07</v>
      </c>
      <c r="G96" s="43">
        <v>-6.999999999999984E-2</v>
      </c>
      <c r="H96" s="43">
        <v>-6.1403508771929687</v>
      </c>
      <c r="I96" s="44">
        <v>8316956</v>
      </c>
      <c r="J96" s="62">
        <v>8720156.1699999999</v>
      </c>
      <c r="K96" s="46">
        <v>-0.11570247933884292</v>
      </c>
      <c r="L96" s="47"/>
      <c r="V96" s="7" t="str">
        <f t="shared" si="19"/>
        <v>PRESTIGE</v>
      </c>
      <c r="W96" s="52">
        <f t="shared" si="23"/>
        <v>-6.1403508771929689E-2</v>
      </c>
      <c r="X96" s="52">
        <f t="shared" si="20"/>
        <v>-0.11570247933884292</v>
      </c>
      <c r="Y96" s="53">
        <f t="shared" si="21"/>
        <v>8316956</v>
      </c>
      <c r="Z96" s="53">
        <f t="shared" si="22"/>
        <v>8720156.1699999999</v>
      </c>
    </row>
    <row r="97" spans="2:26" x14ac:dyDescent="0.3">
      <c r="B97" s="60" t="s">
        <v>117</v>
      </c>
      <c r="C97" s="41">
        <v>37.1</v>
      </c>
      <c r="D97" s="41">
        <v>37.1</v>
      </c>
      <c r="E97" s="41">
        <v>37.1</v>
      </c>
      <c r="F97" s="42">
        <v>37.1</v>
      </c>
      <c r="G97" s="43">
        <v>0</v>
      </c>
      <c r="H97" s="43">
        <v>0</v>
      </c>
      <c r="I97" s="44">
        <v>526771</v>
      </c>
      <c r="J97" s="62">
        <v>18156093.75</v>
      </c>
      <c r="K97" s="46">
        <v>0.52674897119341568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0.52674897119341568</v>
      </c>
      <c r="Y97" s="53">
        <f t="shared" si="21"/>
        <v>526771</v>
      </c>
      <c r="Z97" s="53">
        <f t="shared" si="22"/>
        <v>18156093.75</v>
      </c>
    </row>
    <row r="98" spans="2:26" x14ac:dyDescent="0.3">
      <c r="B98" s="60" t="s">
        <v>118</v>
      </c>
      <c r="C98" s="41">
        <v>5.94</v>
      </c>
      <c r="D98" s="41">
        <v>5.9</v>
      </c>
      <c r="E98" s="41">
        <v>5.9</v>
      </c>
      <c r="F98" s="42">
        <v>5.9</v>
      </c>
      <c r="G98" s="43">
        <v>-4.0000000000000036E-2</v>
      </c>
      <c r="H98" s="43">
        <v>-0.673400673400674</v>
      </c>
      <c r="I98" s="44">
        <v>620621</v>
      </c>
      <c r="J98" s="62">
        <v>3578971</v>
      </c>
      <c r="K98" s="46">
        <v>0.33786848072562359</v>
      </c>
      <c r="L98" s="47"/>
      <c r="V98" s="7" t="str">
        <f t="shared" si="19"/>
        <v>REDSTAREX</v>
      </c>
      <c r="W98" s="52">
        <f t="shared" si="23"/>
        <v>-6.7340067340067398E-3</v>
      </c>
      <c r="X98" s="52">
        <f t="shared" si="20"/>
        <v>0.33786848072562359</v>
      </c>
      <c r="Y98" s="53">
        <f t="shared" si="21"/>
        <v>620621</v>
      </c>
      <c r="Z98" s="53">
        <f t="shared" si="22"/>
        <v>3578971</v>
      </c>
    </row>
    <row r="99" spans="2:26" x14ac:dyDescent="0.3">
      <c r="B99" s="60" t="s">
        <v>119</v>
      </c>
      <c r="C99" s="41">
        <v>0.71</v>
      </c>
      <c r="D99" s="61">
        <v>0.69</v>
      </c>
      <c r="E99" s="61">
        <v>0.64</v>
      </c>
      <c r="F99" s="42">
        <v>0.69</v>
      </c>
      <c r="G99" s="43">
        <v>-2.0000000000000018E-2</v>
      </c>
      <c r="H99" s="43">
        <v>-2.8169014084507067</v>
      </c>
      <c r="I99" s="44">
        <v>6435441</v>
      </c>
      <c r="J99" s="62">
        <v>4183380.5</v>
      </c>
      <c r="K99" s="46">
        <v>-8.0000000000000071E-2</v>
      </c>
      <c r="L99" s="47"/>
      <c r="V99" s="7" t="str">
        <f t="shared" si="19"/>
        <v>REGALINS</v>
      </c>
      <c r="W99" s="52">
        <f t="shared" si="23"/>
        <v>-2.8169014084507067E-2</v>
      </c>
      <c r="X99" s="52">
        <f t="shared" si="20"/>
        <v>-8.0000000000000071E-2</v>
      </c>
      <c r="Y99" s="53">
        <f t="shared" si="21"/>
        <v>6435441</v>
      </c>
      <c r="Z99" s="53">
        <f t="shared" si="22"/>
        <v>4183380.5</v>
      </c>
    </row>
    <row r="100" spans="2:26" x14ac:dyDescent="0.3">
      <c r="B100" s="60" t="s">
        <v>120</v>
      </c>
      <c r="C100" s="41">
        <v>0.82</v>
      </c>
      <c r="D100" s="41">
        <v>0.76</v>
      </c>
      <c r="E100" s="41">
        <v>0.76</v>
      </c>
      <c r="F100" s="42">
        <v>0.76</v>
      </c>
      <c r="G100" s="43">
        <v>-5.9999999999999942E-2</v>
      </c>
      <c r="H100" s="43">
        <v>-7.3170731707317014</v>
      </c>
      <c r="I100" s="44">
        <v>881651</v>
      </c>
      <c r="J100" s="62">
        <v>683940.11</v>
      </c>
      <c r="K100" s="46">
        <v>-0.24</v>
      </c>
      <c r="L100" s="47"/>
      <c r="V100" s="7" t="str">
        <f t="shared" si="19"/>
        <v>ROYALEX</v>
      </c>
      <c r="W100" s="52">
        <f t="shared" si="23"/>
        <v>-7.3170731707317013E-2</v>
      </c>
      <c r="X100" s="52">
        <f t="shared" si="20"/>
        <v>-0.24</v>
      </c>
      <c r="Y100" s="53">
        <f t="shared" si="21"/>
        <v>881651</v>
      </c>
      <c r="Z100" s="53">
        <f t="shared" si="22"/>
        <v>683940.11</v>
      </c>
    </row>
    <row r="101" spans="2:26" x14ac:dyDescent="0.3">
      <c r="B101" s="60" t="s">
        <v>121</v>
      </c>
      <c r="C101" s="41">
        <v>2.6</v>
      </c>
      <c r="D101" s="61">
        <v>2.6</v>
      </c>
      <c r="E101" s="61">
        <v>2.52</v>
      </c>
      <c r="F101" s="42">
        <v>2.52</v>
      </c>
      <c r="G101" s="43">
        <v>-8.0000000000000071E-2</v>
      </c>
      <c r="H101" s="43">
        <v>-3.0769230769230793</v>
      </c>
      <c r="I101" s="44">
        <v>2900371</v>
      </c>
      <c r="J101" s="62">
        <v>7067221.7199999997</v>
      </c>
      <c r="K101" s="46">
        <v>8.0000000000000071E-3</v>
      </c>
      <c r="L101" s="47"/>
      <c r="V101" s="7" t="str">
        <f t="shared" si="19"/>
        <v>RTBRISCOE</v>
      </c>
      <c r="W101" s="52">
        <f t="shared" si="23"/>
        <v>-3.0769230769230792E-2</v>
      </c>
      <c r="X101" s="52">
        <f t="shared" si="20"/>
        <v>8.0000000000000071E-3</v>
      </c>
      <c r="Y101" s="53">
        <f t="shared" si="21"/>
        <v>2900371</v>
      </c>
      <c r="Z101" s="53">
        <f t="shared" si="22"/>
        <v>7067221.7199999997</v>
      </c>
    </row>
    <row r="102" spans="2:26" x14ac:dyDescent="0.3">
      <c r="B102" s="60" t="s">
        <v>122</v>
      </c>
      <c r="C102" s="41">
        <v>4.07</v>
      </c>
      <c r="D102" s="41">
        <v>4.07</v>
      </c>
      <c r="E102" s="41">
        <v>4.07</v>
      </c>
      <c r="F102" s="42">
        <v>4.07</v>
      </c>
      <c r="G102" s="43">
        <v>0</v>
      </c>
      <c r="H102" s="43">
        <v>0</v>
      </c>
      <c r="I102" s="44">
        <v>67909</v>
      </c>
      <c r="J102" s="62">
        <v>273306</v>
      </c>
      <c r="K102" s="46">
        <v>0.97572815533980584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0.97572815533980584</v>
      </c>
      <c r="Y102" s="53">
        <f t="shared" si="21"/>
        <v>67909</v>
      </c>
      <c r="Z102" s="53">
        <f t="shared" si="22"/>
        <v>273306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79765</v>
      </c>
      <c r="J103" s="62">
        <v>409194450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79765</v>
      </c>
      <c r="Z103" s="53">
        <f t="shared" si="22"/>
        <v>409194450</v>
      </c>
    </row>
    <row r="104" spans="2:26" x14ac:dyDescent="0.3">
      <c r="B104" s="60" t="s">
        <v>124</v>
      </c>
      <c r="C104" s="41">
        <v>206</v>
      </c>
      <c r="D104" s="41">
        <v>206</v>
      </c>
      <c r="E104" s="41">
        <v>206</v>
      </c>
      <c r="F104" s="42">
        <v>206</v>
      </c>
      <c r="G104" s="43">
        <v>0</v>
      </c>
      <c r="H104" s="43">
        <v>0</v>
      </c>
      <c r="I104" s="44">
        <v>43720</v>
      </c>
      <c r="J104" s="62">
        <v>9061303.25</v>
      </c>
      <c r="K104" s="46">
        <v>0.14795207578712732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0.14795207578712732</v>
      </c>
      <c r="Y104" s="53">
        <f t="shared" si="21"/>
        <v>43720</v>
      </c>
      <c r="Z104" s="53">
        <f t="shared" si="22"/>
        <v>9061303.25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12350</v>
      </c>
      <c r="J105" s="62">
        <v>516847.5</v>
      </c>
      <c r="K105" s="46">
        <v>0.39013452914798186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0.39013452914798186</v>
      </c>
      <c r="Y105" s="53">
        <f t="shared" si="21"/>
        <v>12350</v>
      </c>
      <c r="Z105" s="53">
        <f t="shared" si="22"/>
        <v>516847.5</v>
      </c>
    </row>
    <row r="106" spans="2:26" x14ac:dyDescent="0.3">
      <c r="B106" s="60" t="s">
        <v>126</v>
      </c>
      <c r="C106" s="41">
        <v>0.36</v>
      </c>
      <c r="D106" s="41">
        <v>0.39</v>
      </c>
      <c r="E106" s="41">
        <v>0.39</v>
      </c>
      <c r="F106" s="42">
        <v>0.39</v>
      </c>
      <c r="G106" s="43">
        <v>3.0000000000000027E-2</v>
      </c>
      <c r="H106" s="43">
        <v>8.333333333333341</v>
      </c>
      <c r="I106" s="44">
        <v>202400</v>
      </c>
      <c r="J106" s="62">
        <v>78936</v>
      </c>
      <c r="K106" s="46">
        <v>0.95</v>
      </c>
      <c r="L106" s="47"/>
      <c r="V106" s="7" t="str">
        <f t="shared" si="19"/>
        <v>SMURFIT</v>
      </c>
      <c r="W106" s="52">
        <f t="shared" si="23"/>
        <v>8.3333333333333412E-2</v>
      </c>
      <c r="X106" s="52">
        <f t="shared" si="20"/>
        <v>0.95</v>
      </c>
      <c r="Y106" s="53">
        <f t="shared" si="21"/>
        <v>202400</v>
      </c>
      <c r="Z106" s="53">
        <f t="shared" si="22"/>
        <v>78936</v>
      </c>
    </row>
    <row r="107" spans="2:26" x14ac:dyDescent="0.3">
      <c r="B107" s="60" t="s">
        <v>127</v>
      </c>
      <c r="C107" s="41">
        <v>1</v>
      </c>
      <c r="D107" s="41">
        <v>1.06</v>
      </c>
      <c r="E107" s="41">
        <v>0.9</v>
      </c>
      <c r="F107" s="42">
        <v>1.06</v>
      </c>
      <c r="G107" s="43">
        <v>6.0000000000000053E-2</v>
      </c>
      <c r="H107" s="43">
        <v>6.0000000000000053</v>
      </c>
      <c r="I107" s="44">
        <v>15540197</v>
      </c>
      <c r="J107" s="62">
        <v>14547286.960000001</v>
      </c>
      <c r="K107" s="46">
        <v>-5.3571428571428603E-2</v>
      </c>
      <c r="L107" s="47"/>
      <c r="V107" s="7" t="str">
        <f t="shared" si="19"/>
        <v>SOVRENINS</v>
      </c>
      <c r="W107" s="52">
        <f t="shared" si="23"/>
        <v>6.0000000000000053E-2</v>
      </c>
      <c r="X107" s="52">
        <f t="shared" si="20"/>
        <v>-5.3571428571428603E-2</v>
      </c>
      <c r="Y107" s="53">
        <f t="shared" si="21"/>
        <v>15540197</v>
      </c>
      <c r="Z107" s="53">
        <f t="shared" si="22"/>
        <v>14547286.960000001</v>
      </c>
    </row>
    <row r="108" spans="2:26" x14ac:dyDescent="0.3">
      <c r="B108" s="60" t="s">
        <v>128</v>
      </c>
      <c r="C108" s="41">
        <v>60</v>
      </c>
      <c r="D108" s="61">
        <v>60</v>
      </c>
      <c r="E108" s="61">
        <v>60</v>
      </c>
      <c r="F108" s="42">
        <v>60</v>
      </c>
      <c r="G108" s="43">
        <v>0</v>
      </c>
      <c r="H108" s="43">
        <v>0</v>
      </c>
      <c r="I108" s="44">
        <v>1937869</v>
      </c>
      <c r="J108" s="62">
        <v>116444329.75</v>
      </c>
      <c r="K108" s="46">
        <v>4.1666666666666741E-2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4.1666666666666741E-2</v>
      </c>
      <c r="Y108" s="53">
        <f t="shared" si="21"/>
        <v>1937869</v>
      </c>
      <c r="Z108" s="53">
        <f t="shared" si="22"/>
        <v>116444329.75</v>
      </c>
    </row>
    <row r="109" spans="2:26" x14ac:dyDescent="0.3">
      <c r="B109" s="60" t="s">
        <v>129</v>
      </c>
      <c r="C109" s="41">
        <v>5.32</v>
      </c>
      <c r="D109" s="41">
        <v>5.35</v>
      </c>
      <c r="E109" s="41">
        <v>5.25</v>
      </c>
      <c r="F109" s="42">
        <v>5.25</v>
      </c>
      <c r="G109" s="43">
        <v>-7.0000000000000284E-2</v>
      </c>
      <c r="H109" s="43">
        <v>-1.3157894736842157</v>
      </c>
      <c r="I109" s="44">
        <v>4102610</v>
      </c>
      <c r="J109" s="62">
        <v>21739582.66</v>
      </c>
      <c r="K109" s="46">
        <v>-6.2499999999999889E-2</v>
      </c>
      <c r="L109" s="47"/>
      <c r="V109" s="7" t="str">
        <f t="shared" si="19"/>
        <v>STERLINGNG</v>
      </c>
      <c r="W109" s="52">
        <f t="shared" si="23"/>
        <v>-1.3157894736842157E-2</v>
      </c>
      <c r="X109" s="52">
        <f t="shared" si="20"/>
        <v>-6.2499999999999889E-2</v>
      </c>
      <c r="Y109" s="53">
        <f t="shared" si="21"/>
        <v>4102610</v>
      </c>
      <c r="Z109" s="53">
        <f t="shared" si="22"/>
        <v>21739582.66</v>
      </c>
    </row>
    <row r="110" spans="2:26" x14ac:dyDescent="0.3">
      <c r="B110" s="60" t="s">
        <v>130</v>
      </c>
      <c r="C110" s="41">
        <v>4.95</v>
      </c>
      <c r="D110" s="41">
        <v>4.91</v>
      </c>
      <c r="E110" s="41">
        <v>4.63</v>
      </c>
      <c r="F110" s="42">
        <v>4.91</v>
      </c>
      <c r="G110" s="43">
        <v>-4.0000000000000036E-2</v>
      </c>
      <c r="H110" s="43">
        <v>-0.80808080808080873</v>
      </c>
      <c r="I110" s="44">
        <v>735214</v>
      </c>
      <c r="J110" s="62">
        <v>3544516.65</v>
      </c>
      <c r="K110" s="46">
        <v>-0.54325581395348843</v>
      </c>
      <c r="L110" s="47"/>
      <c r="V110" s="7" t="str">
        <f t="shared" si="19"/>
        <v>SUNUASSUR</v>
      </c>
      <c r="W110" s="52">
        <f t="shared" si="23"/>
        <v>-8.0808080808080877E-3</v>
      </c>
      <c r="X110" s="52">
        <f t="shared" si="20"/>
        <v>-0.54325581395348843</v>
      </c>
      <c r="Y110" s="53">
        <f t="shared" si="21"/>
        <v>735214</v>
      </c>
      <c r="Z110" s="53">
        <f t="shared" si="22"/>
        <v>3544516.65</v>
      </c>
    </row>
    <row r="111" spans="2:26" x14ac:dyDescent="0.3">
      <c r="B111" s="60" t="s">
        <v>131</v>
      </c>
      <c r="C111" s="41">
        <v>2.75</v>
      </c>
      <c r="D111" s="61">
        <v>2.86</v>
      </c>
      <c r="E111" s="61">
        <v>2.75</v>
      </c>
      <c r="F111" s="42">
        <v>2.86</v>
      </c>
      <c r="G111" s="43">
        <v>0.10999999999999988</v>
      </c>
      <c r="H111" s="43">
        <v>3.9999999999999951</v>
      </c>
      <c r="I111" s="44">
        <v>9425295</v>
      </c>
      <c r="J111" s="62">
        <v>26593475.969999999</v>
      </c>
      <c r="K111" s="46">
        <v>0.39512195121951232</v>
      </c>
      <c r="L111" s="47"/>
      <c r="V111" s="7" t="str">
        <f t="shared" si="19"/>
        <v>TANTALIZER</v>
      </c>
      <c r="W111" s="52">
        <f t="shared" si="23"/>
        <v>3.9999999999999952E-2</v>
      </c>
      <c r="X111" s="52">
        <f t="shared" si="20"/>
        <v>0.39512195121951232</v>
      </c>
      <c r="Y111" s="53">
        <f t="shared" si="21"/>
        <v>9425295</v>
      </c>
      <c r="Z111" s="53">
        <f t="shared" si="22"/>
        <v>26593475.969999999</v>
      </c>
    </row>
    <row r="112" spans="2:26" x14ac:dyDescent="0.3">
      <c r="B112" s="60" t="s">
        <v>132</v>
      </c>
      <c r="C112" s="41">
        <v>3.75</v>
      </c>
      <c r="D112" s="61">
        <v>3.7</v>
      </c>
      <c r="E112" s="61">
        <v>3.7</v>
      </c>
      <c r="F112" s="42">
        <v>3.7</v>
      </c>
      <c r="G112" s="43">
        <v>-4.9999999999999822E-2</v>
      </c>
      <c r="H112" s="43">
        <v>-1.3333333333333286</v>
      </c>
      <c r="I112" s="44">
        <v>516561</v>
      </c>
      <c r="J112" s="62">
        <v>1937230.81</v>
      </c>
      <c r="K112" s="46">
        <v>0.48</v>
      </c>
      <c r="L112" s="47"/>
      <c r="V112" s="7" t="str">
        <f t="shared" si="19"/>
        <v>TIP</v>
      </c>
      <c r="W112" s="52">
        <f t="shared" si="23"/>
        <v>-1.3333333333333286E-2</v>
      </c>
      <c r="X112" s="52">
        <f t="shared" si="20"/>
        <v>0.48</v>
      </c>
      <c r="Y112" s="53">
        <f t="shared" si="21"/>
        <v>516561</v>
      </c>
      <c r="Z112" s="53">
        <f t="shared" si="22"/>
        <v>1937230.81</v>
      </c>
    </row>
    <row r="113" spans="2:34" x14ac:dyDescent="0.3">
      <c r="B113" s="60" t="s">
        <v>133</v>
      </c>
      <c r="C113" s="41">
        <v>637</v>
      </c>
      <c r="D113" s="61">
        <v>637</v>
      </c>
      <c r="E113" s="61">
        <v>637</v>
      </c>
      <c r="F113" s="42">
        <v>637</v>
      </c>
      <c r="G113" s="43">
        <v>0</v>
      </c>
      <c r="H113" s="43">
        <v>0</v>
      </c>
      <c r="I113" s="44">
        <v>116603</v>
      </c>
      <c r="J113" s="62">
        <v>77081546.900000006</v>
      </c>
      <c r="K113" s="46">
        <v>-8.7392550143266523E-2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-8.7392550143266523E-2</v>
      </c>
      <c r="Y113" s="53">
        <f t="shared" si="21"/>
        <v>116603</v>
      </c>
      <c r="Z113" s="53">
        <f t="shared" si="22"/>
        <v>77081546.900000006</v>
      </c>
    </row>
    <row r="114" spans="2:34" x14ac:dyDescent="0.3">
      <c r="B114" s="60" t="s">
        <v>134</v>
      </c>
      <c r="C114" s="41">
        <v>126.1</v>
      </c>
      <c r="D114" s="41">
        <v>126.1</v>
      </c>
      <c r="E114" s="41">
        <v>126.1</v>
      </c>
      <c r="F114" s="42">
        <v>126.1</v>
      </c>
      <c r="G114" s="43">
        <v>0</v>
      </c>
      <c r="H114" s="43">
        <v>0</v>
      </c>
      <c r="I114" s="44">
        <v>16559</v>
      </c>
      <c r="J114" s="62">
        <v>1996266.9</v>
      </c>
      <c r="K114" s="46">
        <v>8.7068965517241415E-2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8.7068965517241415E-2</v>
      </c>
      <c r="Y114" s="53">
        <f t="shared" si="21"/>
        <v>16559</v>
      </c>
      <c r="Z114" s="53">
        <f t="shared" si="22"/>
        <v>1996266.9</v>
      </c>
    </row>
    <row r="115" spans="2:34" x14ac:dyDescent="0.3">
      <c r="B115" s="60" t="s">
        <v>135</v>
      </c>
      <c r="C115" s="41">
        <v>51.55</v>
      </c>
      <c r="D115" s="41">
        <v>51</v>
      </c>
      <c r="E115" s="41">
        <v>51</v>
      </c>
      <c r="F115" s="42">
        <v>51</v>
      </c>
      <c r="G115" s="43">
        <v>-0.54999999999999716</v>
      </c>
      <c r="H115" s="43">
        <v>-1.0669253152279286</v>
      </c>
      <c r="I115" s="44">
        <v>2477959</v>
      </c>
      <c r="J115" s="62">
        <v>123908769.95</v>
      </c>
      <c r="K115" s="46">
        <v>0.17241379310344818</v>
      </c>
      <c r="L115" s="47"/>
      <c r="V115" s="7" t="str">
        <f t="shared" si="19"/>
        <v>TRANSCORP</v>
      </c>
      <c r="W115" s="52">
        <f t="shared" si="23"/>
        <v>-1.0669253152279285E-2</v>
      </c>
      <c r="X115" s="52">
        <f t="shared" si="20"/>
        <v>0.17241379310344818</v>
      </c>
      <c r="Y115" s="53">
        <f t="shared" si="21"/>
        <v>2477959</v>
      </c>
      <c r="Z115" s="53">
        <f t="shared" si="22"/>
        <v>123908769.95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39790</v>
      </c>
      <c r="J116" s="62">
        <v>73430.8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39790</v>
      </c>
      <c r="Z116" s="53">
        <f t="shared" si="22"/>
        <v>73430.8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12184</v>
      </c>
      <c r="J117" s="62">
        <v>4002444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12184</v>
      </c>
      <c r="Z117" s="53">
        <f t="shared" si="22"/>
        <v>4002444</v>
      </c>
    </row>
    <row r="118" spans="2:34" x14ac:dyDescent="0.3">
      <c r="B118" s="60" t="s">
        <v>138</v>
      </c>
      <c r="C118" s="41">
        <v>2.2000000000000002</v>
      </c>
      <c r="D118" s="41">
        <v>2.2000000000000002</v>
      </c>
      <c r="E118" s="41">
        <v>2.2000000000000002</v>
      </c>
      <c r="F118" s="42">
        <v>2.2000000000000002</v>
      </c>
      <c r="G118" s="43">
        <v>0</v>
      </c>
      <c r="H118" s="43">
        <v>0</v>
      </c>
      <c r="I118" s="44">
        <v>79350</v>
      </c>
      <c r="J118" s="62">
        <v>157288</v>
      </c>
      <c r="K118" s="46">
        <v>7.317073170731736E-2</v>
      </c>
      <c r="V118" s="7" t="str">
        <f t="shared" si="19"/>
        <v>TRIPPLEG</v>
      </c>
      <c r="W118" s="52">
        <f t="shared" si="23"/>
        <v>0</v>
      </c>
      <c r="X118" s="52">
        <f t="shared" si="20"/>
        <v>7.317073170731736E-2</v>
      </c>
      <c r="Y118" s="53">
        <f t="shared" si="21"/>
        <v>79350</v>
      </c>
      <c r="Z118" s="53">
        <f t="shared" si="22"/>
        <v>157288</v>
      </c>
    </row>
    <row r="119" spans="2:34" x14ac:dyDescent="0.3">
      <c r="B119" s="60" t="s">
        <v>139</v>
      </c>
      <c r="C119" s="41">
        <v>35.049999999999997</v>
      </c>
      <c r="D119" s="41">
        <v>35.049999999999997</v>
      </c>
      <c r="E119" s="41">
        <v>35.049999999999997</v>
      </c>
      <c r="F119" s="42">
        <v>35.049999999999997</v>
      </c>
      <c r="G119" s="43">
        <v>0</v>
      </c>
      <c r="H119" s="43">
        <v>0</v>
      </c>
      <c r="I119" s="44">
        <v>308823</v>
      </c>
      <c r="J119" s="62">
        <v>10942312.300000001</v>
      </c>
      <c r="K119" s="46">
        <v>0.11446740858505566</v>
      </c>
      <c r="V119" s="7" t="str">
        <f t="shared" si="19"/>
        <v>UACN</v>
      </c>
      <c r="W119" s="52">
        <f t="shared" si="23"/>
        <v>0</v>
      </c>
      <c r="X119" s="52">
        <f t="shared" si="20"/>
        <v>0.11446740858505566</v>
      </c>
      <c r="Y119" s="53">
        <f t="shared" si="21"/>
        <v>308823</v>
      </c>
      <c r="Z119" s="53">
        <f t="shared" si="22"/>
        <v>10942312.300000001</v>
      </c>
    </row>
    <row r="120" spans="2:34" x14ac:dyDescent="0.3">
      <c r="B120" s="60" t="s">
        <v>140</v>
      </c>
      <c r="C120" s="41">
        <v>37.6</v>
      </c>
      <c r="D120" s="41">
        <v>37.75</v>
      </c>
      <c r="E120" s="41">
        <v>37.5</v>
      </c>
      <c r="F120" s="42">
        <v>37.6</v>
      </c>
      <c r="G120" s="43">
        <v>0</v>
      </c>
      <c r="H120" s="43">
        <v>0</v>
      </c>
      <c r="I120" s="44">
        <v>9206622</v>
      </c>
      <c r="J120" s="62">
        <v>346050609.85000002</v>
      </c>
      <c r="K120" s="46">
        <v>0.10588235294117654</v>
      </c>
      <c r="V120" s="7" t="str">
        <f t="shared" si="19"/>
        <v>UBA</v>
      </c>
      <c r="W120" s="52">
        <f t="shared" si="23"/>
        <v>0</v>
      </c>
      <c r="X120" s="52">
        <f t="shared" si="20"/>
        <v>0.10588235294117654</v>
      </c>
      <c r="Y120" s="53">
        <f t="shared" si="21"/>
        <v>9206622</v>
      </c>
      <c r="Z120" s="53">
        <f t="shared" si="22"/>
        <v>346050609.85000002</v>
      </c>
    </row>
    <row r="121" spans="2:34" x14ac:dyDescent="0.3">
      <c r="B121" s="60" t="s">
        <v>141</v>
      </c>
      <c r="C121" s="41">
        <v>20.5</v>
      </c>
      <c r="D121" s="41">
        <v>20.5</v>
      </c>
      <c r="E121" s="41">
        <v>20.3</v>
      </c>
      <c r="F121" s="42">
        <v>20.3</v>
      </c>
      <c r="G121" s="43">
        <v>-0.19999999999999929</v>
      </c>
      <c r="H121" s="43">
        <v>-0.97560975609755751</v>
      </c>
      <c r="I121" s="44">
        <v>4386467</v>
      </c>
      <c r="J121" s="62">
        <v>89017004.950000003</v>
      </c>
      <c r="K121" s="46">
        <v>-4.9019607843135971E-3</v>
      </c>
      <c r="V121" s="7" t="str">
        <f t="shared" si="19"/>
        <v>UCAP</v>
      </c>
      <c r="W121" s="52">
        <f t="shared" si="23"/>
        <v>-9.7560975609755751E-3</v>
      </c>
      <c r="X121" s="52">
        <f t="shared" si="20"/>
        <v>-4.9019607843135971E-3</v>
      </c>
      <c r="Y121" s="53">
        <f t="shared" si="21"/>
        <v>4386467</v>
      </c>
      <c r="Z121" s="53">
        <f t="shared" si="22"/>
        <v>89017004.950000003</v>
      </c>
    </row>
    <row r="122" spans="2:34" x14ac:dyDescent="0.3">
      <c r="B122" s="60" t="s">
        <v>142</v>
      </c>
      <c r="C122" s="41">
        <v>56.9</v>
      </c>
      <c r="D122" s="61">
        <v>56.9</v>
      </c>
      <c r="E122" s="61">
        <v>56.9</v>
      </c>
      <c r="F122" s="42">
        <v>56.9</v>
      </c>
      <c r="G122" s="43">
        <v>0</v>
      </c>
      <c r="H122" s="43">
        <v>0</v>
      </c>
      <c r="I122" s="44">
        <v>2886</v>
      </c>
      <c r="J122" s="62">
        <v>147907.5</v>
      </c>
      <c r="K122" s="46">
        <v>0.55464480874316924</v>
      </c>
      <c r="V122" s="7" t="str">
        <f t="shared" si="19"/>
        <v>UHOMREIT</v>
      </c>
      <c r="W122" s="52">
        <f t="shared" si="23"/>
        <v>0</v>
      </c>
      <c r="X122" s="52">
        <f t="shared" si="20"/>
        <v>0.55464480874316924</v>
      </c>
      <c r="Y122" s="53">
        <f t="shared" si="21"/>
        <v>2886</v>
      </c>
      <c r="Z122" s="53">
        <f t="shared" si="22"/>
        <v>147907.5</v>
      </c>
    </row>
    <row r="123" spans="2:34" x14ac:dyDescent="0.3">
      <c r="B123" s="60" t="s">
        <v>143</v>
      </c>
      <c r="C123" s="41">
        <v>40</v>
      </c>
      <c r="D123" s="41">
        <v>40</v>
      </c>
      <c r="E123" s="41">
        <v>40</v>
      </c>
      <c r="F123" s="42">
        <v>40</v>
      </c>
      <c r="G123" s="43">
        <v>0</v>
      </c>
      <c r="H123" s="43">
        <v>0</v>
      </c>
      <c r="I123" s="44">
        <v>576692</v>
      </c>
      <c r="J123" s="62">
        <v>21867897.75</v>
      </c>
      <c r="K123" s="46">
        <v>0.21396054628224581</v>
      </c>
      <c r="V123" s="7" t="str">
        <f t="shared" si="19"/>
        <v>UNILEVER</v>
      </c>
      <c r="W123" s="52">
        <f t="shared" si="23"/>
        <v>0</v>
      </c>
      <c r="X123" s="52">
        <f t="shared" si="20"/>
        <v>0.21396054628224581</v>
      </c>
      <c r="Y123" s="53">
        <f t="shared" si="21"/>
        <v>576692</v>
      </c>
      <c r="Z123" s="53">
        <f t="shared" si="22"/>
        <v>21867897.75</v>
      </c>
    </row>
    <row r="124" spans="2:34" x14ac:dyDescent="0.3">
      <c r="B124" s="60" t="s">
        <v>144</v>
      </c>
      <c r="C124" s="41">
        <v>4.8499999999999996</v>
      </c>
      <c r="D124" s="41">
        <v>4.8499999999999996</v>
      </c>
      <c r="E124" s="41">
        <v>4.8499999999999996</v>
      </c>
      <c r="F124" s="42">
        <v>4.8499999999999996</v>
      </c>
      <c r="G124" s="43">
        <v>0</v>
      </c>
      <c r="H124" s="43">
        <v>0</v>
      </c>
      <c r="I124" s="44">
        <v>31476</v>
      </c>
      <c r="J124" s="62">
        <v>152371.6</v>
      </c>
      <c r="K124" s="46">
        <v>-0.32638888888888895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-0.32638888888888895</v>
      </c>
      <c r="Y124" s="53">
        <f t="shared" si="21"/>
        <v>31476</v>
      </c>
      <c r="Z124" s="53">
        <f t="shared" si="22"/>
        <v>152371.6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0.59</v>
      </c>
      <c r="D125" s="41">
        <v>0.61</v>
      </c>
      <c r="E125" s="41">
        <v>0.56999999999999995</v>
      </c>
      <c r="F125" s="42">
        <v>0.61</v>
      </c>
      <c r="G125" s="43">
        <v>2.0000000000000018E-2</v>
      </c>
      <c r="H125" s="43">
        <v>3.3898305084745797</v>
      </c>
      <c r="I125" s="44">
        <v>16194260</v>
      </c>
      <c r="J125" s="62">
        <v>9724179.0199999996</v>
      </c>
      <c r="K125" s="46">
        <v>-7.5757575757575801E-2</v>
      </c>
      <c r="V125" s="7" t="str">
        <f t="shared" si="19"/>
        <v>UNIVINSURE</v>
      </c>
      <c r="W125" s="52">
        <f t="shared" si="23"/>
        <v>3.3898305084745797E-2</v>
      </c>
      <c r="X125" s="52">
        <f t="shared" si="20"/>
        <v>-7.5757575757575801E-2</v>
      </c>
      <c r="Y125" s="53">
        <f t="shared" si="21"/>
        <v>16194260</v>
      </c>
      <c r="Z125" s="53">
        <f t="shared" si="22"/>
        <v>9724179.0199999996</v>
      </c>
    </row>
    <row r="126" spans="2:34" x14ac:dyDescent="0.3">
      <c r="B126" s="60" t="s">
        <v>146</v>
      </c>
      <c r="C126" s="41">
        <v>2.7</v>
      </c>
      <c r="D126" s="41">
        <v>2.79</v>
      </c>
      <c r="E126" s="41">
        <v>2.7</v>
      </c>
      <c r="F126" s="42">
        <v>2.7</v>
      </c>
      <c r="G126" s="43">
        <v>0</v>
      </c>
      <c r="H126" s="43">
        <v>0</v>
      </c>
      <c r="I126" s="44">
        <v>1325796</v>
      </c>
      <c r="J126" s="62">
        <v>3610402.9</v>
      </c>
      <c r="K126" s="46">
        <v>0.69811320754716988</v>
      </c>
      <c r="V126" s="7" t="str">
        <f t="shared" si="19"/>
        <v>UPDC</v>
      </c>
      <c r="W126" s="52">
        <f t="shared" si="23"/>
        <v>0</v>
      </c>
      <c r="X126" s="52">
        <f t="shared" si="20"/>
        <v>0.69811320754716988</v>
      </c>
      <c r="Y126" s="53">
        <f t="shared" si="21"/>
        <v>1325796</v>
      </c>
      <c r="Z126" s="53">
        <f t="shared" si="22"/>
        <v>3610402.9</v>
      </c>
    </row>
    <row r="127" spans="2:34" x14ac:dyDescent="0.3">
      <c r="B127" s="60" t="s">
        <v>147</v>
      </c>
      <c r="C127" s="41">
        <v>5.9</v>
      </c>
      <c r="D127" s="41">
        <v>6.25</v>
      </c>
      <c r="E127" s="41">
        <v>6.25</v>
      </c>
      <c r="F127" s="42">
        <v>6.25</v>
      </c>
      <c r="G127" s="43">
        <v>0.34999999999999964</v>
      </c>
      <c r="H127" s="43">
        <v>5.9322033898305024</v>
      </c>
      <c r="I127" s="44">
        <v>430241</v>
      </c>
      <c r="J127" s="62">
        <v>2676719.0499999998</v>
      </c>
      <c r="K127" s="46">
        <v>0.25</v>
      </c>
      <c r="V127" s="7" t="str">
        <f t="shared" si="19"/>
        <v>UPDCREIT</v>
      </c>
      <c r="W127" s="52">
        <f t="shared" si="23"/>
        <v>5.9322033898305024E-2</v>
      </c>
      <c r="X127" s="52">
        <f t="shared" si="20"/>
        <v>0.25</v>
      </c>
      <c r="Y127" s="53">
        <f t="shared" si="21"/>
        <v>430241</v>
      </c>
      <c r="Z127" s="53">
        <f t="shared" si="22"/>
        <v>2676719.0499999998</v>
      </c>
    </row>
    <row r="128" spans="2:34" x14ac:dyDescent="0.3">
      <c r="B128" s="60" t="s">
        <v>148</v>
      </c>
      <c r="C128" s="41">
        <v>4.8</v>
      </c>
      <c r="D128" s="41">
        <v>4.8</v>
      </c>
      <c r="E128" s="41">
        <v>4.8</v>
      </c>
      <c r="F128" s="42">
        <v>4.8</v>
      </c>
      <c r="G128" s="43">
        <v>0</v>
      </c>
      <c r="H128" s="43">
        <v>0</v>
      </c>
      <c r="I128" s="44">
        <v>75509</v>
      </c>
      <c r="J128" s="62">
        <v>335406.94</v>
      </c>
      <c r="K128" s="46">
        <v>0.24675324675324672</v>
      </c>
      <c r="V128" s="7" t="str">
        <f t="shared" si="19"/>
        <v>UPL</v>
      </c>
      <c r="W128" s="52">
        <f t="shared" si="23"/>
        <v>0</v>
      </c>
      <c r="X128" s="52">
        <f t="shared" si="20"/>
        <v>0.24675324675324672</v>
      </c>
      <c r="Y128" s="53">
        <f t="shared" si="21"/>
        <v>75509</v>
      </c>
      <c r="Z128" s="53">
        <f t="shared" si="22"/>
        <v>335406.94</v>
      </c>
    </row>
    <row r="129" spans="2:26" x14ac:dyDescent="0.3">
      <c r="B129" s="60" t="s">
        <v>149</v>
      </c>
      <c r="C129" s="41">
        <v>1.1200000000000001</v>
      </c>
      <c r="D129" s="41">
        <v>1.1200000000000001</v>
      </c>
      <c r="E129" s="41">
        <v>1.08</v>
      </c>
      <c r="F129" s="42">
        <v>1.1000000000000001</v>
      </c>
      <c r="G129" s="43">
        <v>-2.0000000000000018E-2</v>
      </c>
      <c r="H129" s="43">
        <v>-1.7857142857142869</v>
      </c>
      <c r="I129" s="44">
        <v>1998615</v>
      </c>
      <c r="J129" s="62">
        <v>2208258.02</v>
      </c>
      <c r="K129" s="46">
        <v>-0.19117647058823528</v>
      </c>
      <c r="V129" s="7" t="str">
        <f t="shared" si="19"/>
        <v>VERITASKAP</v>
      </c>
      <c r="W129" s="52">
        <f t="shared" si="23"/>
        <v>-1.785714285714287E-2</v>
      </c>
      <c r="X129" s="52">
        <f t="shared" si="20"/>
        <v>-0.19117647058823528</v>
      </c>
      <c r="Y129" s="53">
        <f t="shared" si="21"/>
        <v>1998615</v>
      </c>
      <c r="Z129" s="53">
        <f t="shared" si="22"/>
        <v>2208258.02</v>
      </c>
    </row>
    <row r="130" spans="2:26" x14ac:dyDescent="0.3">
      <c r="B130" s="60" t="s">
        <v>150</v>
      </c>
      <c r="C130" s="41">
        <v>47.2</v>
      </c>
      <c r="D130" s="41">
        <v>47.2</v>
      </c>
      <c r="E130" s="41">
        <v>47.2</v>
      </c>
      <c r="F130" s="42">
        <v>47.2</v>
      </c>
      <c r="G130" s="43">
        <v>0</v>
      </c>
      <c r="H130" s="43">
        <v>0</v>
      </c>
      <c r="I130" s="44">
        <v>15975</v>
      </c>
      <c r="J130" s="62">
        <v>773215.1</v>
      </c>
      <c r="K130" s="46">
        <v>6.3063063063063085E-2</v>
      </c>
      <c r="V130" s="7" t="str">
        <f t="shared" si="19"/>
        <v>VFDGROUP</v>
      </c>
      <c r="W130" s="52">
        <f t="shared" si="23"/>
        <v>0</v>
      </c>
      <c r="X130" s="52">
        <f t="shared" si="20"/>
        <v>6.3063063063063085E-2</v>
      </c>
      <c r="Y130" s="53">
        <f t="shared" si="21"/>
        <v>15975</v>
      </c>
      <c r="Z130" s="53">
        <f t="shared" si="22"/>
        <v>773215.1</v>
      </c>
    </row>
    <row r="131" spans="2:26" x14ac:dyDescent="0.3">
      <c r="B131" s="60" t="s">
        <v>151</v>
      </c>
      <c r="C131" s="41">
        <v>37.35</v>
      </c>
      <c r="D131" s="41">
        <v>37.35</v>
      </c>
      <c r="E131" s="41">
        <v>37.35</v>
      </c>
      <c r="F131" s="42">
        <v>37.35</v>
      </c>
      <c r="G131" s="43">
        <v>0</v>
      </c>
      <c r="H131" s="43">
        <v>0</v>
      </c>
      <c r="I131" s="44">
        <v>188379</v>
      </c>
      <c r="J131" s="62">
        <v>7007854.8499999996</v>
      </c>
      <c r="K131" s="46">
        <v>0.62391304347826093</v>
      </c>
      <c r="V131" s="7" t="str">
        <f t="shared" si="19"/>
        <v>VITAFOAM</v>
      </c>
      <c r="W131" s="52">
        <f t="shared" si="23"/>
        <v>0</v>
      </c>
      <c r="X131" s="52">
        <f t="shared" si="20"/>
        <v>0.62391304347826093</v>
      </c>
      <c r="Y131" s="53">
        <f t="shared" si="21"/>
        <v>188379</v>
      </c>
      <c r="Z131" s="53">
        <f t="shared" si="22"/>
        <v>7007854.8499999996</v>
      </c>
    </row>
    <row r="132" spans="2:26" x14ac:dyDescent="0.3">
      <c r="B132" s="60" t="s">
        <v>152</v>
      </c>
      <c r="C132" s="41">
        <v>74</v>
      </c>
      <c r="D132" s="41">
        <v>74</v>
      </c>
      <c r="E132" s="41">
        <v>74</v>
      </c>
      <c r="F132" s="42">
        <v>74</v>
      </c>
      <c r="G132" s="43">
        <v>0</v>
      </c>
      <c r="H132" s="43">
        <v>0</v>
      </c>
      <c r="I132" s="44">
        <v>371187</v>
      </c>
      <c r="J132" s="62">
        <v>26682891.449999999</v>
      </c>
      <c r="K132" s="46">
        <v>5.789849892780552E-2</v>
      </c>
      <c r="V132" s="7" t="str">
        <f t="shared" si="19"/>
        <v>WAPCO</v>
      </c>
      <c r="W132" s="52">
        <f t="shared" si="23"/>
        <v>0</v>
      </c>
      <c r="X132" s="52">
        <f t="shared" si="20"/>
        <v>5.789849892780552E-2</v>
      </c>
      <c r="Y132" s="53">
        <f t="shared" si="21"/>
        <v>371187</v>
      </c>
      <c r="Z132" s="53">
        <f t="shared" si="22"/>
        <v>26682891.449999999</v>
      </c>
    </row>
    <row r="133" spans="2:26" x14ac:dyDescent="0.3">
      <c r="B133" s="60" t="s">
        <v>153</v>
      </c>
      <c r="C133" s="41">
        <v>2.5</v>
      </c>
      <c r="D133" s="41">
        <v>2.4500000000000002</v>
      </c>
      <c r="E133" s="41">
        <v>2.4300000000000002</v>
      </c>
      <c r="F133" s="42">
        <v>2.4500000000000002</v>
      </c>
      <c r="G133" s="43">
        <v>-4.9999999999999822E-2</v>
      </c>
      <c r="H133" s="43">
        <v>-1.9999999999999927</v>
      </c>
      <c r="I133" s="44">
        <v>1061829</v>
      </c>
      <c r="J133" s="62">
        <v>2609672.04</v>
      </c>
      <c r="K133" s="46">
        <v>8.8888888888889017E-2</v>
      </c>
      <c r="V133" s="7" t="str">
        <f t="shared" si="19"/>
        <v>WAPIC</v>
      </c>
      <c r="W133" s="52">
        <f t="shared" si="23"/>
        <v>-1.9999999999999928E-2</v>
      </c>
      <c r="X133" s="52">
        <f t="shared" si="20"/>
        <v>8.8888888888889017E-2</v>
      </c>
      <c r="Y133" s="53">
        <f t="shared" si="21"/>
        <v>1061829</v>
      </c>
      <c r="Z133" s="53">
        <f t="shared" si="22"/>
        <v>2609672.04</v>
      </c>
    </row>
    <row r="134" spans="2:26" x14ac:dyDescent="0.3">
      <c r="B134" s="60" t="s">
        <v>154</v>
      </c>
      <c r="C134" s="41">
        <v>11</v>
      </c>
      <c r="D134" s="41">
        <v>10.95</v>
      </c>
      <c r="E134" s="41">
        <v>10.35</v>
      </c>
      <c r="F134" s="42">
        <v>10.95</v>
      </c>
      <c r="G134" s="43">
        <v>-5.0000000000000711E-2</v>
      </c>
      <c r="H134" s="43">
        <v>-0.45454545454546103</v>
      </c>
      <c r="I134" s="44">
        <v>7857012</v>
      </c>
      <c r="J134" s="62">
        <v>83549461.400000006</v>
      </c>
      <c r="K134" s="46">
        <v>0.20329670329670324</v>
      </c>
      <c r="V134" s="7" t="str">
        <f t="shared" si="19"/>
        <v>WEMABANK</v>
      </c>
      <c r="W134" s="52">
        <f t="shared" si="23"/>
        <v>-4.5454545454546103E-3</v>
      </c>
      <c r="X134" s="52">
        <f t="shared" si="20"/>
        <v>0.20329670329670324</v>
      </c>
      <c r="Y134" s="53">
        <f t="shared" si="21"/>
        <v>7857012</v>
      </c>
      <c r="Z134" s="53">
        <f t="shared" si="22"/>
        <v>83549461.400000006</v>
      </c>
    </row>
    <row r="135" spans="2:26" x14ac:dyDescent="0.3">
      <c r="B135" s="60" t="s">
        <v>155</v>
      </c>
      <c r="C135" s="41">
        <v>48</v>
      </c>
      <c r="D135" s="41">
        <v>47.95</v>
      </c>
      <c r="E135" s="41">
        <v>47.45</v>
      </c>
      <c r="F135" s="42">
        <v>47.5</v>
      </c>
      <c r="G135" s="43">
        <v>-0.5</v>
      </c>
      <c r="H135" s="43">
        <v>-1.0416666666666665</v>
      </c>
      <c r="I135" s="44">
        <v>22359726</v>
      </c>
      <c r="J135" s="62">
        <v>1067946310.4</v>
      </c>
      <c r="K135" s="46">
        <v>4.3956043956044022E-2</v>
      </c>
      <c r="V135" s="7" t="str">
        <f t="shared" si="19"/>
        <v>ZENITHBANK</v>
      </c>
      <c r="W135" s="52">
        <f t="shared" si="23"/>
        <v>-1.0416666666666664E-2</v>
      </c>
      <c r="X135" s="52">
        <f t="shared" si="20"/>
        <v>4.3956043956044022E-2</v>
      </c>
      <c r="Y135" s="53">
        <f t="shared" si="21"/>
        <v>22359726</v>
      </c>
      <c r="Z135" s="53">
        <f t="shared" si="22"/>
        <v>1067946310.4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2025-03-11T13:47:07Z</dcterms:created>
  <dcterms:modified xsi:type="dcterms:W3CDTF">2025-03-11T13:47:55Z</dcterms:modified>
</cp:coreProperties>
</file>